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tabRatio="879" activeTab="0"/>
  </bookViews>
  <sheets>
    <sheet name="1. számú melléklet" sheetId="1" r:id="rId1"/>
    <sheet name="2. számú melléklet" sheetId="2" r:id="rId2"/>
    <sheet name="4. számú melléklet" sheetId="3" r:id="rId3"/>
    <sheet name="5. számú melléklet" sheetId="4" r:id="rId4"/>
    <sheet name="3. számú melléklet" sheetId="5" r:id="rId5"/>
    <sheet name="6. számú melléklet" sheetId="6" r:id="rId6"/>
  </sheets>
  <definedNames>
    <definedName name="_xlnm.Print_Titles" localSheetId="0">'1. számú melléklet'!$2:$2</definedName>
    <definedName name="_xlnm.Print_Titles" localSheetId="1">'2. számú melléklet'!$2:$3</definedName>
    <definedName name="_xlnm.Print_Titles" localSheetId="4">'3. számú melléklet'!$3:$4</definedName>
    <definedName name="_xlnm.Print_Titles" localSheetId="2">'4. számú melléklet'!$4:$5</definedName>
    <definedName name="_xlnm.Print_Titles" localSheetId="3">'5. számú melléklet'!$2:$2</definedName>
  </definedNames>
  <calcPr fullCalcOnLoad="1"/>
</workbook>
</file>

<file path=xl/sharedStrings.xml><?xml version="1.0" encoding="utf-8"?>
<sst xmlns="http://schemas.openxmlformats.org/spreadsheetml/2006/main" count="1346" uniqueCount="526">
  <si>
    <t>2. számú melléklet</t>
  </si>
  <si>
    <t>3.</t>
  </si>
  <si>
    <t>5. számú melléklet</t>
  </si>
  <si>
    <t>szakmacsoport</t>
  </si>
  <si>
    <t>Álláshelyigény</t>
  </si>
  <si>
    <t>Eszköz, felszereltség igénye</t>
  </si>
  <si>
    <t>Fenntartó döntés</t>
  </si>
  <si>
    <t>Árpád Szakképző Iskola</t>
  </si>
  <si>
    <t>Egyéb szolgáltatások</t>
  </si>
  <si>
    <t>Fodrász, 33 815 01</t>
  </si>
  <si>
    <t>nincs</t>
  </si>
  <si>
    <t>régit kiváltja</t>
  </si>
  <si>
    <t>2008. szeptemberi indítás engedélyezve</t>
  </si>
  <si>
    <t xml:space="preserve"> Könnyűipar</t>
  </si>
  <si>
    <t>Szabó - Férfiszabó, 33 542 05 0010 33 02</t>
  </si>
  <si>
    <t xml:space="preserve"> Közlekedés</t>
  </si>
  <si>
    <t>Járműfényező, 31 525 02</t>
  </si>
  <si>
    <t xml:space="preserve"> Faipar</t>
  </si>
  <si>
    <t>Kárpitos, 33 542 04</t>
  </si>
  <si>
    <t>eszközfejlesztés szükséges</t>
  </si>
  <si>
    <t>ha a járműfényező marad, SZFP-s forrásból fedezhető</t>
  </si>
  <si>
    <t>Szabó - Női Szabó, 33 542 05 0010 33 03</t>
  </si>
  <si>
    <t xml:space="preserve"> Elektrotechnika-elektronika</t>
  </si>
  <si>
    <t>Elektromosgép- és készülékszerelő,
31 522 01</t>
  </si>
  <si>
    <t>Villanyszerelő, 33 522 04</t>
  </si>
  <si>
    <t>Autóelektronikai műszerész, 52 523 01</t>
  </si>
  <si>
    <t>tanterem, tanműhely átalakítás (Videoton tanműhelyében rendelkezésre áll)</t>
  </si>
  <si>
    <t>kereskedelem-marketing</t>
  </si>
  <si>
    <t>Fényképész és fotótermék kereskedő,
51 213 01</t>
  </si>
  <si>
    <t>Regionális Fejlesztési és Képzési Bizottság döntése alapján</t>
  </si>
  <si>
    <t>Kozmetikus, 52 815 01</t>
  </si>
  <si>
    <t xml:space="preserve"> Informatika</t>
  </si>
  <si>
    <t>Informatikai rendszergazda - Informatikai műszerész 54 481 03 0010 54 02</t>
  </si>
  <si>
    <t>Könnyűipari technikus - Ruhaipari technikus, 54 542 01 0010 54 02</t>
  </si>
  <si>
    <t>Erősáramú elektrotechnikus, 54 522 01</t>
  </si>
  <si>
    <t>Mechatronikai műszerész, 52 523 03</t>
  </si>
  <si>
    <t>1 fő</t>
  </si>
  <si>
    <t>tanterem, tanműhely átalakítás és eszközfejlesztés szükséges</t>
  </si>
  <si>
    <t>teljesen új iskolánkban</t>
  </si>
  <si>
    <t>Elektrotechnika-elektronika</t>
  </si>
  <si>
    <t>Kereskedelmi, háztartási és vendéglátóipari gépszerelő, 31 521 14</t>
  </si>
  <si>
    <t>Automatikai műszerész, 52 523 01</t>
  </si>
  <si>
    <t>Másoló- és irodagép műszerész, 51 521 01</t>
  </si>
  <si>
    <t>Egyéb szolgáltatás</t>
  </si>
  <si>
    <t>Biztonságtechnikai szerelő, kezelő,
 31 861 02</t>
  </si>
  <si>
    <t>1 fő óraadó</t>
  </si>
  <si>
    <t>Biztonságszervező I., 54 861 01</t>
  </si>
  <si>
    <t xml:space="preserve">1/2 fő óraadó </t>
  </si>
  <si>
    <t>Könnyűipar</t>
  </si>
  <si>
    <t>Cipész, cipőkészítő, -javító, 33 542 02</t>
  </si>
  <si>
    <t xml:space="preserve">1 fő  </t>
  </si>
  <si>
    <t>Művészet, közművelődés, kommunikáció</t>
  </si>
  <si>
    <t>Divat- és stílustervező, 54 211 07</t>
  </si>
  <si>
    <t>Dekoratőr, 54 211 04</t>
  </si>
  <si>
    <t>1 600 000 (terem átalakítás ktg. Közös a divat-stílustervezővel</t>
  </si>
  <si>
    <t>Egészségügy</t>
  </si>
  <si>
    <t>Fogtechnikus és fülilleszték-készítő,
 54 724 01</t>
  </si>
  <si>
    <t>Nem kap engedélyt</t>
  </si>
  <si>
    <t>Vendéglátás-idegenforgalom</t>
  </si>
  <si>
    <t>Protokoll és utazásügyintéző, 54 812 02</t>
  </si>
  <si>
    <t>eszközfejlesztés szükséges (ha a panziós, falusi vendéglátó szakmánál már adott a tanpanzió, akkor nem szükséges</t>
  </si>
  <si>
    <t>Közlekedés</t>
  </si>
  <si>
    <t>Motor- és kerékpárszerelő, 33 525 01</t>
  </si>
  <si>
    <t>Bugát Pál Egészségügyi és Környezetvédelmi Szakképző Iskola</t>
  </si>
  <si>
    <t>Környezetvédelem</t>
  </si>
  <si>
    <t>Környezetvédelmi technikus   -Környezetvédelmi méréstechnikus elágazás (548500100105404) és Vízgazdálkodó elágazás (548500100105406)</t>
  </si>
  <si>
    <t>Nincs teljes megfelelés, a méréstechnikus új feltételeket nem igényel. A vízgazdálkodó szak oktatásához a Jáky Szakközépiskola segítségét szeretnék igénybe venni (demonstrációs terem, oktató).</t>
  </si>
  <si>
    <t>Szociális szolgáltatások</t>
  </si>
  <si>
    <t>Gyermekgondozó-nevelő, Kisgyermekgondozó-nevelő elágazással (547610200105402)</t>
  </si>
  <si>
    <t>Nincs teljes megfelelés, a régit kiváltja, új feltételeket nem igényel.</t>
  </si>
  <si>
    <t>Ápoló (547230110000000)</t>
  </si>
  <si>
    <t>A régit kiváltja, új feltételeket nem igényel.</t>
  </si>
  <si>
    <t>Csecsemő- és gyermekápoló (547230210000000)</t>
  </si>
  <si>
    <t>A régit kiváltja, új feltételeket nem igényel</t>
  </si>
  <si>
    <t>Új képzés, az egészségügyi operátor és a fizioterápiás asszisztens szakok a továbbiakban erre épülnek. Új feltételeket nem igényel.</t>
  </si>
  <si>
    <t>Egészségügyi operátor ráépülés (527200100015403) - az ált. asszisztensre épül</t>
  </si>
  <si>
    <t>Az általános asszisztens képzésre épülve kiváltja a korábbi képzést. Új feltételeket nem igényel.</t>
  </si>
  <si>
    <t>Fizioterápiás asszisztens ráépülés (527200100015404) - az ált.asszisztensre épül</t>
  </si>
  <si>
    <t>ua.</t>
  </si>
  <si>
    <t>Mentőápoló (527230100000000)</t>
  </si>
  <si>
    <t>Régit kiváltja. Új feltételeket nem igényel.</t>
  </si>
  <si>
    <t>Hunyadi Mátyás Közgazdasági Szakközépiskola</t>
  </si>
  <si>
    <t>informatika</t>
  </si>
  <si>
    <t>ügyvitel</t>
  </si>
  <si>
    <t>informatikai alkalmazás fejlesztő 54 481 02 0010 54 03</t>
  </si>
  <si>
    <t>teljesen új képzés</t>
  </si>
  <si>
    <t>Jáky József Műszaki Szakközépiskola</t>
  </si>
  <si>
    <t>Építészet</t>
  </si>
  <si>
    <t>2 éves</t>
  </si>
  <si>
    <t>Új</t>
  </si>
  <si>
    <t>Kivált</t>
  </si>
  <si>
    <t>Magasépítő technikus 54 582 03</t>
  </si>
  <si>
    <t>Földmérő, térképész és térinformatikai technikus 54 581 01</t>
  </si>
  <si>
    <t>eszközfejesztés szükséges</t>
  </si>
  <si>
    <t>Informatika (szoftver)</t>
  </si>
  <si>
    <t>Mélyépítő technikus 54 582 04</t>
  </si>
  <si>
    <t>1,5 fő</t>
  </si>
  <si>
    <t>tanterem, tanműhely átalakítás (illeszkedik a 2006-ban elkezdetthez)</t>
  </si>
  <si>
    <t>Szent István Mezőgazdasági és Élelmiszeripari Szakképző Iskola</t>
  </si>
  <si>
    <t>Oktatás</t>
  </si>
  <si>
    <t>Oktatási szakmacsoport szakközépiskola</t>
  </si>
  <si>
    <t>nem kap engedélyt</t>
  </si>
  <si>
    <t>mezőgazdaság</t>
  </si>
  <si>
    <t>5562101 Agrármenedzserasszisztens 556210100105505 Mg. Menedzserasszisztens</t>
  </si>
  <si>
    <t xml:space="preserve">régit kiváltja
</t>
  </si>
  <si>
    <t>élelmiszeripar</t>
  </si>
  <si>
    <t xml:space="preserve">5562102 Agártechnológus 556210200105503 Hulldékg. Technológus </t>
  </si>
  <si>
    <t>kiváltja</t>
  </si>
  <si>
    <t>Gyógynövény és füszernövény termelő és feldolgozó 556210200105502</t>
  </si>
  <si>
    <t>új</t>
  </si>
  <si>
    <t>iskolarendszeren kívülre javasolt</t>
  </si>
  <si>
    <t>Eszközfejlesztést igényel</t>
  </si>
  <si>
    <t>2008. szeptemberi indítás engedélyezve, amennyiben a gyakorlati képzés tanulószerődéssel valósul meg</t>
  </si>
  <si>
    <t>54623010000 Erdésztechnikus</t>
  </si>
  <si>
    <t>5454101 Élelmiszeripari technikus elágazásai:</t>
  </si>
  <si>
    <t>545410100105408 Malom és keverékt. Tech.</t>
  </si>
  <si>
    <t>545410100105405 Élelmiszer-higiénikus</t>
  </si>
  <si>
    <t>gépészet</t>
  </si>
  <si>
    <t>5452105 Üzemeltető gépésztech. 
545210500105401 Élip. Gépésztech.</t>
  </si>
  <si>
    <t>33541040000 Pék</t>
  </si>
  <si>
    <t>33541051000 Pék-Cukrász</t>
  </si>
  <si>
    <t>33541030000 Molnár</t>
  </si>
  <si>
    <t>33541071000 Tejtermékgyártó</t>
  </si>
  <si>
    <t>31541011000 Húsipari termékgyártó</t>
  </si>
  <si>
    <t>33541010000 Édesipari termékgygyártó</t>
  </si>
  <si>
    <t>52812020000 Lovastúra vezető</t>
  </si>
  <si>
    <t>Kiváltja</t>
  </si>
  <si>
    <t>33621021000 Gazda</t>
  </si>
  <si>
    <t xml:space="preserve">3162201Kertész </t>
  </si>
  <si>
    <t>3162103 Állatenyésztő</t>
  </si>
  <si>
    <t>tanterem, tanműhely átalakítás, eszközfejlesztés szükséges</t>
  </si>
  <si>
    <t>332150201003101 Virágbolti eladó</t>
  </si>
  <si>
    <t>vendégl. és indegenf.</t>
  </si>
  <si>
    <t>3181201 Panziós, falusi vendéglató (felnőtt képzés)</t>
  </si>
  <si>
    <t>2 fő</t>
  </si>
  <si>
    <t>tanterem, tanműhely átalakítás (tanpanzió Árpád kollégiumban, falusi vend.hely ifjúsági táborban) és eszközfejlesztés szükséges</t>
  </si>
  <si>
    <t>52140010000 Pedagógiai asszisztens</t>
  </si>
  <si>
    <t>5476201 Szociális segitő</t>
  </si>
  <si>
    <t>52813020000 Sportszervező, -menedzser</t>
  </si>
  <si>
    <t>52621011000 Agrárkörnyezetgazda</t>
  </si>
  <si>
    <t>sportedző 5281301</t>
  </si>
  <si>
    <t>Tóparti Gimnázium és Művészeti Szakközépiskola</t>
  </si>
  <si>
    <t>művészet, közművelődés, kommunikáció</t>
  </si>
  <si>
    <t>grafikus2, alkalmazott  grafikus 542110900105401</t>
  </si>
  <si>
    <t>keramikus2,4, 542111000000000</t>
  </si>
  <si>
    <t>textilműves2, kézműves 542111600105403</t>
  </si>
  <si>
    <t>Váci Mihály Ipari Szakképző Iskola</t>
  </si>
  <si>
    <t>gépész</t>
  </si>
  <si>
    <t>gépi forgácsoló
31 521 09 1000 00 00</t>
  </si>
  <si>
    <t>közlekedés</t>
  </si>
  <si>
    <t>karosszérialakatos
31 525 03 1000 00 00</t>
  </si>
  <si>
    <t>szerszámkészítő
33 521 08 1000 00 00</t>
  </si>
  <si>
    <t>autószerelő
51 525 01 1000 00 00</t>
  </si>
  <si>
    <t>üzemeltető gépész technikus
vegyipari gépész technikus
54 521 05 0010 54 02</t>
  </si>
  <si>
    <t>gépgyártástechnológiai technikus
54 521 01 1000 00 00</t>
  </si>
  <si>
    <t>közlekedésüzemvitel- ellátó
közúti közlekedésüzemvitel-ellátó
52 841 01 0010 52 01</t>
  </si>
  <si>
    <t>közlekedésüzemvitel- ellátó
szállítmányozási ügyintéző
52 841 01 0010 52 03</t>
  </si>
  <si>
    <t>autótechnikus
51 525 01 0001 54 01</t>
  </si>
  <si>
    <t>szerkezetlakatos
31 521 24 1000 00 00</t>
  </si>
  <si>
    <t>géplakatos
31 521 10 1000 00 00</t>
  </si>
  <si>
    <t>hegesztő
31 521 11 1000 00 00</t>
  </si>
  <si>
    <t>melegüzemi technikus
öntő technikus
54 521 03 0010 54 01</t>
  </si>
  <si>
    <t>szinesfémfeldolgozó
31 521 25 1000 00 00</t>
  </si>
  <si>
    <t>autóelektronikai műszerész
52 525 01 1000 00 00</t>
  </si>
  <si>
    <t>teljesen új képzés
iskolánkban</t>
  </si>
  <si>
    <t>járműfényező
31 525 02 1000 00 00</t>
  </si>
  <si>
    <t>motor- és kerékpárszaralő
kerékpárszerelő
33 525 01 0010 33 01</t>
  </si>
  <si>
    <t>vasúti járműszerelő
diesel motoros vasútijármű szerelője
51 525 02 0010 51 01</t>
  </si>
  <si>
    <t>vasúti jármű technikus
51 525 02 0001 54 01</t>
  </si>
  <si>
    <t xml:space="preserve">Vörösmarty Mihály Ipari Szakképző Iskola </t>
  </si>
  <si>
    <t>építőipar</t>
  </si>
  <si>
    <t>335820110000000 ács-állványozó</t>
  </si>
  <si>
    <t xml:space="preserve">régit kiváltja </t>
  </si>
  <si>
    <t>335820310000000 burkoló</t>
  </si>
  <si>
    <t>315821510000000 kőműves</t>
  </si>
  <si>
    <t>335820410000000 festő, mázoló és tapétázó</t>
  </si>
  <si>
    <t>faipar</t>
  </si>
  <si>
    <t>335430110000000 bútorasztalos</t>
  </si>
  <si>
    <t>315820810000000 épületasztalos</t>
  </si>
  <si>
    <t>545430200000000 fa- és bútoripari technikus</t>
  </si>
  <si>
    <t xml:space="preserve">315820900000000 épületgépészeti  csőhálózat. és ber.szerelő                     </t>
  </si>
  <si>
    <t>545820100000000 épületgépész technikus</t>
  </si>
  <si>
    <t>faipar (2009-től!)</t>
  </si>
  <si>
    <t>335420400000000 kárpitos</t>
  </si>
  <si>
    <t>Tanterem, tanműhely átalakítás, eszközfejlesztés (a meglévő eszközök átvétele - Árpádból)</t>
  </si>
  <si>
    <t>I. István Kereskedelmi és Közgadasági Középiskola</t>
  </si>
  <si>
    <t>közgazdasági</t>
  </si>
  <si>
    <t>52 344 01 0000 00 00 pénzügyi-számviteli ügyintéző</t>
  </si>
  <si>
    <t>nincs igénye</t>
  </si>
  <si>
    <t>1,5 év (beszámítással 1 év)</t>
  </si>
  <si>
    <t>52 344 02 0000 00 00 vállalkozási ügyintéző</t>
  </si>
  <si>
    <t>1,5 (beszámítással 1 év)</t>
  </si>
  <si>
    <t>52 343 07 0000 00 00 vám- és jövedéki ügyintéző</t>
  </si>
  <si>
    <t>1 év</t>
  </si>
  <si>
    <t>54 345 03 0000 00 00 munkaerőpiaci szervező, elemző</t>
  </si>
  <si>
    <t>0,5 év</t>
  </si>
  <si>
    <t>új (a 1,5 éves képzés kiegészítőjeként)</t>
  </si>
  <si>
    <t>55 343 01 0010 5504 üzleti szakügyintéző (pénzügyi szakügyintéző)</t>
  </si>
  <si>
    <t>2 év</t>
  </si>
  <si>
    <t>55 343 01 0010 5506 üzleti szakügyintéző (számviteli szakügyintéző)</t>
  </si>
  <si>
    <t xml:space="preserve"> 2 év</t>
  </si>
  <si>
    <t>55 343 01 0010 5501 üzleti szakügyintéző (banki szakügyintéző)</t>
  </si>
  <si>
    <t>54 341 01 0000 00 00 Külkereskedelmi üzletkötő</t>
  </si>
  <si>
    <t>teljesen új (a külker.ügyintéző helyett)</t>
  </si>
  <si>
    <t>52 341 04 0000 00 00 kereskedelmi ügyintéző</t>
  </si>
  <si>
    <t>már átalakított, modul rendszerű</t>
  </si>
  <si>
    <t>52 342 01 0000 00 00 marketing- és reklámügyintéző</t>
  </si>
  <si>
    <t xml:space="preserve">1 év </t>
  </si>
  <si>
    <t>Deák Ferenc Kereskedelmi és Vendéglátóipari Szakképző Iskola</t>
  </si>
  <si>
    <t xml:space="preserve">bolti eladó élelmiszer- és vegyi áru eladó, bolti eladó műszaki cikk eladó 
bolti eladó ruházati eladó, bolti eladó bútor- és lakástextil eladó, bolti eladó zöldség-gyümölcs eladó
kereskedő, műszaki cikk kereskedő , kultúrcikk kereskedő </t>
  </si>
  <si>
    <t>2007. szeptembertől már engedélyt kapott</t>
  </si>
  <si>
    <t>Kereskedelmi-marketing</t>
  </si>
  <si>
    <t>Logisztikai ügyintéző 5434502</t>
  </si>
  <si>
    <t>vendéglátás</t>
  </si>
  <si>
    <t xml:space="preserve">vendéglős, cukrász, pincér, szakács </t>
  </si>
  <si>
    <t>Gróf Széchenyi István Műszaki Szakközépiskola</t>
  </si>
  <si>
    <t xml:space="preserve">régit váltja ki </t>
  </si>
  <si>
    <t>régit váltja ki</t>
  </si>
  <si>
    <t>Elektronika</t>
  </si>
  <si>
    <t>Orvosi elektronikai technikus 5452302 0000 00 00</t>
  </si>
  <si>
    <t>Automatikai műszerész 52523010000 00 00</t>
  </si>
  <si>
    <t>Elektronikai technikus 54 523 01 0000 00 00</t>
  </si>
  <si>
    <t>Gépész</t>
  </si>
  <si>
    <t>Gépgyártástechnológiai technikus 5452101 0000 00 00</t>
  </si>
  <si>
    <t>Mechatronikai műszerész 52 523 03 0000 00 00</t>
  </si>
  <si>
    <t>Informatika</t>
  </si>
  <si>
    <t>CAD-CAM informatikus 544810 1000 00 00</t>
  </si>
  <si>
    <t>Informatikai alkalmazásfejlesztő 
54 481 02:
Internetes alkalmazásfejlesztő     54 481 02 0010 54 04</t>
  </si>
  <si>
    <t>Informatikus 544810
Ipari informatikai technikus 5448104 0010 54 03</t>
  </si>
  <si>
    <t>Kereskedelmi menedzser 5534501:Nemzetközi szállítmányozási és logiszikai szakügyintéző 5534501 0010 55 06</t>
  </si>
  <si>
    <t>Arany János Általános Iskola, Speciális Szakiskola és EGYMI</t>
  </si>
  <si>
    <t>könnyűipar</t>
  </si>
  <si>
    <t>építészet</t>
  </si>
  <si>
    <t>vendéglátás és idegenforgalom</t>
  </si>
  <si>
    <t>Szakmacsoport</t>
  </si>
  <si>
    <t>Képzés 2008.szeptembertől
(szakma név, szám)</t>
  </si>
  <si>
    <t>Helyiség-, eszközigény költsége
Ft</t>
  </si>
  <si>
    <t>Évfolyamok száma</t>
  </si>
  <si>
    <t>Régit kiváltja/
nincs megfelelés, nem vált ki, teljesen új képzés *</t>
  </si>
  <si>
    <t xml:space="preserve">335820410000000 festő, mázoló és tapétázó                                       335820401002101 rsz. mázoló, lakkozó 335820401002102 rsz. plakátragasztó 335820401003101 rsz. szobafestő    335820401003102 rsz. tapétázó </t>
  </si>
  <si>
    <t>2000/2001</t>
  </si>
  <si>
    <t>2002/2003</t>
  </si>
  <si>
    <t>2003/2004</t>
  </si>
  <si>
    <t>2004/2005</t>
  </si>
  <si>
    <t>2005/2006</t>
  </si>
  <si>
    <t>2006/2007</t>
  </si>
  <si>
    <t>szakiskola</t>
  </si>
  <si>
    <t>szakközépiskola</t>
  </si>
  <si>
    <t>gimnáziumi</t>
  </si>
  <si>
    <t>osztályok száma</t>
  </si>
  <si>
    <t>összes 
tanulólétszám</t>
  </si>
  <si>
    <t>1.</t>
  </si>
  <si>
    <t>Teleki Blanka Gimnázium és Általános Iskola</t>
  </si>
  <si>
    <t>2.</t>
  </si>
  <si>
    <t>Vasvári Pál Gimnázium</t>
  </si>
  <si>
    <t>4.</t>
  </si>
  <si>
    <t>5.</t>
  </si>
  <si>
    <t>6.</t>
  </si>
  <si>
    <t>Deák FerencKereskedelmi és Vendéglátóipari Szakképző Iskola</t>
  </si>
  <si>
    <t>7.</t>
  </si>
  <si>
    <t xml:space="preserve">Hunyadi Mátyás Közgázdasági Szakközépiskola </t>
  </si>
  <si>
    <t>8.</t>
  </si>
  <si>
    <t>9.</t>
  </si>
  <si>
    <t>I. István Kereskedelmi és Közgazdasági Szakközépiskola</t>
  </si>
  <si>
    <t>10.</t>
  </si>
  <si>
    <t>11.</t>
  </si>
  <si>
    <t>Árpád Szakképző Iskola és Kollégium</t>
  </si>
  <si>
    <t>12.</t>
  </si>
  <si>
    <t>Vörösmarty Mihály Ipari Szakképző Iskola</t>
  </si>
  <si>
    <t>13.</t>
  </si>
  <si>
    <t>Váci Mihály Ipari Szakképző Iskola és Kollégium</t>
  </si>
  <si>
    <t>14.</t>
  </si>
  <si>
    <t>Hermann László Zeneiskola és Zeneművészeti Szakközépiskola</t>
  </si>
  <si>
    <t>15.</t>
  </si>
  <si>
    <t>Kodály Zoltán Általános, Gimnázium és Alapfokú Művészetoktatási  Intézmény</t>
  </si>
  <si>
    <t>16.</t>
  </si>
  <si>
    <t>Vízivárosi Általános Iskola és Szakiskola</t>
  </si>
  <si>
    <t>17.</t>
  </si>
  <si>
    <t>Arany János Általános Iskola és Speciális szakiskola</t>
  </si>
  <si>
    <t>18.</t>
  </si>
  <si>
    <t>Ezredéves Képességfejlesztő Óvoda Általános Iskola és Speciális Szakiskola</t>
  </si>
  <si>
    <t>Összesen:</t>
  </si>
  <si>
    <t>2007/2008</t>
  </si>
  <si>
    <t>2001/2002</t>
  </si>
  <si>
    <t>Székesfehérvár középfokú intézményeinek létszámadatai 2000-2007</t>
  </si>
  <si>
    <t>1. számú melléklet</t>
  </si>
  <si>
    <t>Új OKJ-nek megfelelő  képzések indításának fenntartói engedélyezése a 2008/2009-es tanévtől</t>
  </si>
  <si>
    <t>A szakképző intézményekben alapító okirat szerint engedélyezett szakmacsoportos oktatás</t>
  </si>
  <si>
    <t>szakterület</t>
  </si>
  <si>
    <t>humán szakterület</t>
  </si>
  <si>
    <t>műszaki</t>
  </si>
  <si>
    <t>gazdasági-szolgáltatási</t>
  </si>
  <si>
    <t>agrár</t>
  </si>
  <si>
    <t>egészségügy</t>
  </si>
  <si>
    <t>szociális</t>
  </si>
  <si>
    <t>egyéb szolgáltatások</t>
  </si>
  <si>
    <t>elektrotechnika-elektronika</t>
  </si>
  <si>
    <t>környezetvédelem-vízgazdálkodás</t>
  </si>
  <si>
    <t>közgazdaság</t>
  </si>
  <si>
    <t>kereskedelem-marketing, üzleti adminisztráció</t>
  </si>
  <si>
    <t>vendéglátás-idegenforgalom</t>
  </si>
  <si>
    <t>x</t>
  </si>
  <si>
    <t xml:space="preserve">Hunyadi Mátyás Közgazdasági Szakközépiskola </t>
  </si>
  <si>
    <t>Arany János Általános Iskola és Speciális Szakiskola</t>
  </si>
  <si>
    <t>3. számú melléklet</t>
  </si>
  <si>
    <t>szakma megnevezése, száma</t>
  </si>
  <si>
    <t>2002. szept.1-jén
1. szakképzési évfolyamát megkezdő tanulók száma</t>
  </si>
  <si>
    <t>ebből záró évfolyamon sikeres szakmai vizsgát tett tanulók száma</t>
  </si>
  <si>
    <t>lemorzsolódás %-os aránya</t>
  </si>
  <si>
    <t>2003. szept.1-jén
1. szakképzési évfolyamát megkezdő tanulók száma</t>
  </si>
  <si>
    <t>2004. szept.1-jén
1. szakképzési évfolyamát megkezdő tanulók száma</t>
  </si>
  <si>
    <t>2005. szept.1-jén
1. szakképzési évfolyamát megkezdő tanulók száma</t>
  </si>
  <si>
    <t>Gazdasági informatikus I. 54464101</t>
  </si>
  <si>
    <t>Pénzügyi és számviteli ügyintéző 52343204</t>
  </si>
  <si>
    <t>Menedzserasszisztens 54340401</t>
  </si>
  <si>
    <t>I. István Szakközépiskola</t>
  </si>
  <si>
    <t>52343801 általános gazdasági és statisztikai ügyintéző</t>
  </si>
  <si>
    <t>52343504 Marketing- és reklámügyintéző</t>
  </si>
  <si>
    <t>52343204 pénzügyi-számviteli ügyintéző</t>
  </si>
  <si>
    <t>52343203 vállalkozási ügyintéző</t>
  </si>
  <si>
    <t>közlekedésépítő-útépítő
52 5832 04</t>
  </si>
  <si>
    <t>magasépítő
52 5801 01</t>
  </si>
  <si>
    <t>térinformatikus
54 4641 03</t>
  </si>
  <si>
    <t>556249-01 Akkreditált Mezőgazdasági</t>
  </si>
  <si>
    <t>526201-01 Mezőgazdasági technikus</t>
  </si>
  <si>
    <t>526222-10 Sütő- Cukrász technikus</t>
  </si>
  <si>
    <t>525442-01 Élelmiszeipari gépésztechnikus</t>
  </si>
  <si>
    <t>556222-01Akkreditál Él.</t>
  </si>
  <si>
    <t>555470-01Akkreditált hulladéktechnikus</t>
  </si>
  <si>
    <t>315212-10 Pék</t>
  </si>
  <si>
    <t>315212-09 Molnár</t>
  </si>
  <si>
    <t>315212-07 Húsipari szakmunkás</t>
  </si>
  <si>
    <t>kilépett</t>
  </si>
  <si>
    <t>335212-02 Pék-Cukrász</t>
  </si>
  <si>
    <t>315212-15 Tejtermékgyártó</t>
  </si>
  <si>
    <t>315212-06 Hentes és Mészáros</t>
  </si>
  <si>
    <t>13 /28/</t>
  </si>
  <si>
    <t>526203-01Állategészség.technkius</t>
  </si>
  <si>
    <t>315212-04 Édesipari termékgyártó</t>
  </si>
  <si>
    <t>316203-05 Lótenyésztő</t>
  </si>
  <si>
    <t xml:space="preserve">Tóparti Gimnázium és Művészeti Szakközépiskola </t>
  </si>
  <si>
    <t>grafikus           52181102</t>
  </si>
  <si>
    <t>keramikus       52181208</t>
  </si>
  <si>
    <t>textilműves      52181212</t>
  </si>
  <si>
    <t>Összesen</t>
  </si>
  <si>
    <t>33526201 asztalos (érettségizett)</t>
  </si>
  <si>
    <t>33526201 asztalos</t>
  </si>
  <si>
    <t>33521601 ács-állványozó (beszámoltató)</t>
  </si>
  <si>
    <t>33521601 ács-állványozó</t>
  </si>
  <si>
    <t>31521603 burkoló (beszámoltató)</t>
  </si>
  <si>
    <t>31521603 burkoló</t>
  </si>
  <si>
    <t>31521606 épületburkoló (beszámoltató)</t>
  </si>
  <si>
    <t>31521606 épületburkoló</t>
  </si>
  <si>
    <t>31521610 gázvez.és kész.szer. (beszámoltató)</t>
  </si>
  <si>
    <t>31521610 gázvez.és kész.szer.</t>
  </si>
  <si>
    <t>31521614 kőműves (beszámoltató)</t>
  </si>
  <si>
    <t>31521614 kőműves</t>
  </si>
  <si>
    <t>31521617 szobafestő-máz.és tap.</t>
  </si>
  <si>
    <t>31521622 szárazépítő</t>
  </si>
  <si>
    <t>31522004 vasb.és műkőkész. (beszámoltató)</t>
  </si>
  <si>
    <t>31522004 vasb.és műkőkész.</t>
  </si>
  <si>
    <t>31521620 vízv.és kf.szerelő (beszámoltató)</t>
  </si>
  <si>
    <t>31521620 vízv.és kf.szerelő</t>
  </si>
  <si>
    <t>52541110 faipari technikus</t>
  </si>
  <si>
    <t>52544303 épületgépész technikus</t>
  </si>
  <si>
    <t xml:space="preserve">Elektro-technikai technikus,                                      </t>
  </si>
  <si>
    <t>nem indult</t>
  </si>
  <si>
    <t>Fodrász,                              33 7812 01</t>
  </si>
  <si>
    <t>Záró vizsgát 2008. május-júniusban tesznek, mivel 3 éves lett a képzés.</t>
  </si>
  <si>
    <t>Férfiruha készítő,                                       33 5276 01</t>
  </si>
  <si>
    <t xml:space="preserve">Fényező-mázoló,                              33 5233 01                   </t>
  </si>
  <si>
    <t>Kárpitos,                            33 5262 06</t>
  </si>
  <si>
    <t>Nőiruha készítő,                                    33 5276 05</t>
  </si>
  <si>
    <t>Villamos gép- és készülék-szerelő,                                               33 5222 03</t>
  </si>
  <si>
    <t>Villanyszerelő,                           33 5216 03</t>
  </si>
  <si>
    <t>Autóelek-tronikai műszerész,                            52 5241 01</t>
  </si>
  <si>
    <t xml:space="preserve">Fényképész,                     51 7899 02 </t>
  </si>
  <si>
    <t>Kozmetikus,                          51 7812 01</t>
  </si>
  <si>
    <t>Kötöttpályás jármű-villamossági szerelő,                     51 5241 05</t>
  </si>
  <si>
    <t xml:space="preserve">Számítás-technikai műszerész,                                  51 5223 10             </t>
  </si>
  <si>
    <t>Ruhaipari technikus,                    52 5411 08</t>
  </si>
  <si>
    <t>Villamosgép- és berendezési technikus,                                 52 5422 03</t>
  </si>
  <si>
    <t>Ápoló 54501201</t>
  </si>
  <si>
    <t xml:space="preserve"> -</t>
  </si>
  <si>
    <t>folyamatban (vizsga 2008.június)</t>
  </si>
  <si>
    <t>Ápoló (esti) 54501201</t>
  </si>
  <si>
    <t>Ápoló, levelező 54501201</t>
  </si>
  <si>
    <t>Csecsemő- és gyermekápoló  54501202</t>
  </si>
  <si>
    <t>Csecsemő- és gyermekápoló (levelező)  54501202</t>
  </si>
  <si>
    <t>Csecsemő- és kisgyermek-gondozó  54507001</t>
  </si>
  <si>
    <t>Egészségügyi operátor  52464101</t>
  </si>
  <si>
    <t>Mentőápoló (levelező) 52501201</t>
  </si>
  <si>
    <t>Fizioterápiás asszisztens 52500801</t>
  </si>
  <si>
    <t>Ápolási asszisztens 31501201</t>
  </si>
  <si>
    <t>Környezet-védelmi-vízgazdálko-dási technikus 52547004</t>
  </si>
  <si>
    <t>Fogászati asszisztens (tanfolyam)</t>
  </si>
  <si>
    <t>Klinikai fogászati higiénikus (tanfolyam)</t>
  </si>
  <si>
    <t>Szülésznő (felsőfokú) 55501501</t>
  </si>
  <si>
    <t>Szülésznő (felsőfokú), levelező 55501501</t>
  </si>
  <si>
    <t>Gépipari számítástechnikai technikus 52 5442 04</t>
  </si>
  <si>
    <t>Közlekedés-üzemviteli szállítmányozási technikus 52 7010 04</t>
  </si>
  <si>
    <t>Gépipari mérnök-asszisztens 55 5442 01</t>
  </si>
  <si>
    <t>Villamosmérnök asszisztens 55 5423 01</t>
  </si>
  <si>
    <t>Gazdasági informatikus 54 4641 01</t>
  </si>
  <si>
    <t>Számítástechnikai programozó 54 4641 04</t>
  </si>
  <si>
    <t>Számítógép rendszerprogramozó 5404641 05</t>
  </si>
  <si>
    <t>Műszaki üzletszervező technikus 52 5499 08</t>
  </si>
  <si>
    <t>Műszaki informatikai mérnökasszisztens 55 5423 02</t>
  </si>
  <si>
    <t>Orvoselektromikai technikus 52 5423 08</t>
  </si>
  <si>
    <t>Híradásipari technikus 52 5423 01</t>
  </si>
  <si>
    <t xml:space="preserve">élelmiszer-és vegyiáru ker. 33 7862 01    </t>
  </si>
  <si>
    <t>vas- és műszaki ker. 33 7862 04</t>
  </si>
  <si>
    <t>szakács       33 7826 02</t>
  </si>
  <si>
    <t>vendéglátó eladó             33 7822 02</t>
  </si>
  <si>
    <t>vendéglátó technikus       52 7822 02</t>
  </si>
  <si>
    <t>Székesfehérvár szakképző intézményeiben való lemorzsolódás szakmánként</t>
  </si>
  <si>
    <t xml:space="preserve"> </t>
  </si>
  <si>
    <t>4. számú melléklet</t>
  </si>
  <si>
    <t>Szakképzésben részt vevő tanulók OKJ szakmacsoportok szerint (csak szakképzési éfvolyam), területi egységenként 2006/2007-ben</t>
  </si>
  <si>
    <t>OKJ szakmacsoport</t>
  </si>
  <si>
    <t xml:space="preserve">Országos </t>
  </si>
  <si>
    <t>Közép-dunántúli Régió</t>
  </si>
  <si>
    <t>Székesfehérvár</t>
  </si>
  <si>
    <t>Kód</t>
  </si>
  <si>
    <t>megnevezés</t>
  </si>
  <si>
    <t>összesen
fő</t>
  </si>
  <si>
    <t>%-os arány</t>
  </si>
  <si>
    <t>Fejér</t>
  </si>
  <si>
    <t>Komárom-Esztergom</t>
  </si>
  <si>
    <t>Veszprém</t>
  </si>
  <si>
    <t>önkormányzati intézmények</t>
  </si>
  <si>
    <t>nem önkormányzati intézmények</t>
  </si>
  <si>
    <t>Gépészet</t>
  </si>
  <si>
    <t>Vegyipar</t>
  </si>
  <si>
    <t>Faipar</t>
  </si>
  <si>
    <t>Nyomdaipar</t>
  </si>
  <si>
    <t>Környezetvédelem-vízgazdálkodás</t>
  </si>
  <si>
    <t>Közgazdaság</t>
  </si>
  <si>
    <t>Ügyvitel</t>
  </si>
  <si>
    <t>Kereskedelem-marketing, üzleti adminisztráció</t>
  </si>
  <si>
    <t>Mezőgazdaság</t>
  </si>
  <si>
    <t>Élelmiszeripar</t>
  </si>
  <si>
    <t>Országos és KDR forrás: Oktatási statisztikai évkönyv 2006/2007 (OKM honlap)</t>
  </si>
  <si>
    <t>PDF</t>
  </si>
  <si>
    <t>Informatikai rendszergazda 5448103 0000 00 00
54 481 03 0010 54 07 Webmester</t>
  </si>
  <si>
    <t xml:space="preserve">  </t>
  </si>
  <si>
    <t xml:space="preserve">338110310000000 szakács                338110301002101 rsz. konyhai kisegítő </t>
  </si>
  <si>
    <t>eszközigény van</t>
  </si>
  <si>
    <t>200 ezer</t>
  </si>
  <si>
    <t xml:space="preserve">2009-től 1 </t>
  </si>
  <si>
    <t>I. István Kereskedelmi és Közgazdasági Középiskola</t>
  </si>
  <si>
    <t>Fémforgácsoló
31 5233 14</t>
  </si>
  <si>
    <t>Géplakatos
31 5233 04</t>
  </si>
  <si>
    <t>Karosszérialakatos
33 5241 02</t>
  </si>
  <si>
    <t>Kerékpárszerelő
31 5237 01</t>
  </si>
  <si>
    <t>Kovács
31 5233 10</t>
  </si>
  <si>
    <t>Szerkezetlakatos
31 5233 16</t>
  </si>
  <si>
    <t>Autószerelő
52 5241 02</t>
  </si>
  <si>
    <t>Autószerelő
52 5241 03</t>
  </si>
  <si>
    <t>Fémipari anyagtechnikus
52 5432 07</t>
  </si>
  <si>
    <t>Gépésztechnikus
52 5442 02</t>
  </si>
  <si>
    <t>Gépgyártástechnológus technikus
52 5442 03</t>
  </si>
  <si>
    <t>Közlekedésgépészeti technikus,
közútijármű-gépész
53 5441 05</t>
  </si>
  <si>
    <t>Közlekedésüzemviteli- szállítmányozó technikus
52 7010 04</t>
  </si>
  <si>
    <t>Mechatronikai technikus
52 5423 06</t>
  </si>
  <si>
    <t>Szerszám-, és készülékszerkesztő technikus
52 5442 06</t>
  </si>
  <si>
    <t>Szerszámkészítő
51 5233 02</t>
  </si>
  <si>
    <t xml:space="preserve">33542050010 Szabó                      
335420501002102 rsz. Lakástex-tilkészítő                                
 335420501002104 rsz. textiltermék összeállító </t>
  </si>
  <si>
    <t xml:space="preserve">335430110000000 bútorasztalos       335430101002101 rsz. asztalosipari szerelő 335430101003101 rsz. Fa- és bútoripari gépkezelő </t>
  </si>
  <si>
    <t>332150200000000 virágkötő-, berendező virágkereskedő                                332150201003101 rsz. 332150201003102 rsz. Virágkötő</t>
  </si>
  <si>
    <t>teljesen új</t>
  </si>
  <si>
    <t>5562101 Agrármenedzserasszisztens 
556210100105503 Élip.menedzser</t>
  </si>
  <si>
    <t>csak iskolarendszeren kívül oktatták eddig</t>
  </si>
  <si>
    <t>óraadó</t>
  </si>
  <si>
    <t>33621010000 Borász</t>
  </si>
  <si>
    <t>szociális szolgáltatások</t>
  </si>
  <si>
    <t>pince építés
eszközök</t>
  </si>
  <si>
    <t>Kereskedelmi ügyintéző
523410400000000</t>
  </si>
  <si>
    <t>2007/2008-as tanévtől már engedélyezve</t>
  </si>
  <si>
    <t>Közgazdasági szakmacsoport I.Istvánnál: 2008. aug. 1. összevonás miatt egyeztetve</t>
  </si>
  <si>
    <t xml:space="preserve">ruházati kereskedő      33 7862 03   </t>
  </si>
  <si>
    <t>pincér           33 7822 01</t>
  </si>
  <si>
    <t xml:space="preserve">cukrász         33 7826 01    </t>
  </si>
  <si>
    <t>nem javasolt</t>
  </si>
  <si>
    <t>31621040000 Lótartó és -tenyésztő</t>
  </si>
  <si>
    <t xml:space="preserve">teljesen új </t>
  </si>
  <si>
    <t>jelenleg új,
de régebben oktatták</t>
  </si>
  <si>
    <t>Egészségügyi asszisztens, általános asszisztens elágazással (527200100105201) és fogászati asszisztens elágazással (527200100105202)</t>
  </si>
  <si>
    <t>informatikus 5448104 gazdasági informaikus elágazással 5448104 0010 54 10</t>
  </si>
  <si>
    <t>ügyviteli titkár ügyintéző titkár  elágazása 54 346 01 0010 54 03</t>
  </si>
  <si>
    <t>ügyviteli titkár idegen nyelvi titkár elágazása 5434601 0010 54 01</t>
  </si>
  <si>
    <t>közlekedésépítő technikus elágazásai</t>
  </si>
  <si>
    <t>hídépítő és fenntartó technikus 54 582 02 00105401</t>
  </si>
  <si>
    <t>útépítő és fenntartó technikus 54 582 02 00105402</t>
  </si>
  <si>
    <t>vasútépítő és fenntartó technikus 54 582 02 00105403</t>
  </si>
  <si>
    <t>Informatikus 54 481 04 07 Térinformatikus elágazással 54 481 04 07 00105407</t>
  </si>
  <si>
    <t>5462102 Agrártechnikus elágazásai</t>
  </si>
  <si>
    <t xml:space="preserve">546210200105402 mezőgazdasági technikus </t>
  </si>
  <si>
    <t xml:space="preserve">
546210200105403 Vidékfejlesztési technikus</t>
  </si>
  <si>
    <t>546210200105401 Agrárrendész</t>
  </si>
  <si>
    <t>5462103 Állattenyésztő és állategészségügyi technikus</t>
  </si>
  <si>
    <t xml:space="preserve">54 621 03 0010 54 01 Állattegészségügyi technikus </t>
  </si>
  <si>
    <t>546210300105402 Állattenyésztő technikus</t>
  </si>
  <si>
    <t>545410100105409 Sütő és Cukrász technikus</t>
  </si>
  <si>
    <t>545410100105404 Édesipari technikus</t>
  </si>
  <si>
    <t>545410100105411 Tejipari technikus</t>
  </si>
  <si>
    <t>545410100105407 Hús és Baromfi technikus</t>
  </si>
  <si>
    <t>33215020000 Virágkötő, berendező, virágkereskedő</t>
  </si>
  <si>
    <t>oktatás</t>
  </si>
  <si>
    <t>Mérnökasszisztens elágazásai</t>
  </si>
  <si>
    <t>Gépipari mérnökasszisztens 558101000105505</t>
  </si>
  <si>
    <t>Műszaki Informatikai mérnökasszisztens 558100100105510</t>
  </si>
  <si>
    <t>Villamosmérnöki asszisztens 55810100105513</t>
  </si>
  <si>
    <t>Mechatronikai mérnökasszisztens 5581001</t>
  </si>
  <si>
    <t>315821510000000 kőműves             315821501002101 rsz. beton- és vasbetonkészítő                        315821501003101 rsz. építési kisgépkezelő 315821501002102 rsz. építményvakoló kőműves 315821501002103 rsz. épületfalazó kőműves   315821501003102 rsz</t>
  </si>
  <si>
    <t>333460110000000 irodai asszisztens
333460101003102 gépíró, szövegszerkesztő</t>
  </si>
  <si>
    <t>számítógép-kezelő(-használó) helyett</t>
  </si>
  <si>
    <t>Váciban  engedélyezett 2008. szeptemberi indítással;
Árpádban kifutó rendszerben megszűnik</t>
  </si>
  <si>
    <t>Árpádban engedélyezett 2008. szeptemberi indítással;
Vörösmartyban nem engedélyezett</t>
  </si>
  <si>
    <t>Váciban engfedélyezett 2008. szeptemberi indítással;
Árpádban együttműködés javasolt</t>
  </si>
  <si>
    <t>Gróf Széchenyiben engedélyezett 2008. szeptembertől;
Árpádban nem engedélyezett</t>
  </si>
  <si>
    <t>Váciban engedélyezett 2008 szeptembertől;
Árpádban nem engedélyezett</t>
  </si>
  <si>
    <t>Gróf Széchenyiben engedélyezett 2008. szeptembertől;
Hunyadiban nem engedélyezett</t>
  </si>
  <si>
    <t>Széchenyiben 2007/2008-as tanvétől már engedélyezve
Váci nem kap engedélyt</t>
  </si>
  <si>
    <t>Váciban engedélyezett 2008. szeptemberi indítással;
Árpádban nem engedélyezett</t>
  </si>
  <si>
    <t>I. Istvánban 2007/2008-tól már engedélyezve;
Deákban nem engedélyezett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</si>
</sst>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[Red]0"/>
    <numFmt numFmtId="165" formatCode="0.0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Times New Roman"/>
      <family val="0"/>
    </font>
    <font>
      <sz val="10"/>
      <name val="Times New Roman CE"/>
      <family val="0"/>
    </font>
    <font>
      <i/>
      <sz val="10"/>
      <name val="Times New Roman"/>
      <family val="1"/>
    </font>
    <font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3" fillId="0" borderId="13" xfId="0" applyFont="1" applyBorder="1" applyAlignment="1">
      <alignment textRotation="90" wrapText="1"/>
    </xf>
    <xf numFmtId="0" fontId="2" fillId="0" borderId="14" xfId="0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2" fillId="0" borderId="16" xfId="0" applyFont="1" applyBorder="1" applyAlignment="1">
      <alignment textRotation="90"/>
    </xf>
    <xf numFmtId="0" fontId="2" fillId="0" borderId="6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11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2" xfId="0" applyBorder="1" applyAlignment="1">
      <alignment textRotation="90" wrapText="1"/>
    </xf>
    <xf numFmtId="0" fontId="0" fillId="0" borderId="25" xfId="0" applyBorder="1" applyAlignment="1">
      <alignment textRotation="90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/>
    </xf>
    <xf numFmtId="0" fontId="12" fillId="0" borderId="38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9" fontId="2" fillId="0" borderId="1" xfId="19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0" fontId="0" fillId="0" borderId="1" xfId="19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1" xfId="19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19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Fill="1" applyAlignment="1">
      <alignment/>
    </xf>
    <xf numFmtId="1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5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65" fontId="2" fillId="0" borderId="51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/>
    </xf>
    <xf numFmtId="0" fontId="5" fillId="0" borderId="20" xfId="0" applyFont="1" applyBorder="1" applyAlignment="1">
      <alignment/>
    </xf>
    <xf numFmtId="0" fontId="6" fillId="2" borderId="4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5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9" fillId="0" borderId="43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178"/>
  <sheetViews>
    <sheetView tabSelected="1" workbookViewId="0" topLeftCell="A1">
      <selection activeCell="A6" sqref="A6"/>
    </sheetView>
  </sheetViews>
  <sheetFormatPr defaultColWidth="9.140625" defaultRowHeight="12.75"/>
  <cols>
    <col min="1" max="1" width="9.140625" style="42" customWidth="1"/>
    <col min="2" max="2" width="17.140625" style="42" customWidth="1"/>
    <col min="3" max="3" width="20.7109375" style="42" customWidth="1"/>
    <col min="4" max="4" width="12.421875" style="42" customWidth="1"/>
    <col min="5" max="5" width="13.00390625" style="42" customWidth="1"/>
    <col min="6" max="7" width="12.421875" style="42" customWidth="1"/>
    <col min="8" max="8" width="20.140625" style="42" customWidth="1"/>
    <col min="9" max="9" width="17.57421875" style="42" customWidth="1"/>
    <col min="10" max="16384" width="9.140625" style="42" customWidth="1"/>
  </cols>
  <sheetData>
    <row r="1" spans="2:9" ht="33.75" customHeight="1">
      <c r="B1" s="220" t="s">
        <v>286</v>
      </c>
      <c r="C1" s="221"/>
      <c r="D1" s="221"/>
      <c r="E1" s="221"/>
      <c r="F1" s="221"/>
      <c r="G1" s="222"/>
      <c r="H1" s="2"/>
      <c r="I1" s="188" t="s">
        <v>285</v>
      </c>
    </row>
    <row r="2" spans="2:9" ht="56.25" customHeight="1">
      <c r="B2" s="38" t="s">
        <v>234</v>
      </c>
      <c r="C2" s="38" t="s">
        <v>235</v>
      </c>
      <c r="D2" s="38" t="s">
        <v>4</v>
      </c>
      <c r="E2" s="38" t="s">
        <v>5</v>
      </c>
      <c r="F2" s="38" t="s">
        <v>236</v>
      </c>
      <c r="G2" s="38" t="s">
        <v>237</v>
      </c>
      <c r="H2" s="38" t="s">
        <v>238</v>
      </c>
      <c r="I2" s="39" t="s">
        <v>6</v>
      </c>
    </row>
    <row r="3" spans="2:9" ht="30" customHeight="1">
      <c r="B3" s="223" t="s">
        <v>7</v>
      </c>
      <c r="C3" s="223"/>
      <c r="D3" s="223"/>
      <c r="E3" s="223"/>
      <c r="F3" s="223"/>
      <c r="G3" s="223"/>
      <c r="H3" s="223"/>
      <c r="I3" s="224"/>
    </row>
    <row r="4" spans="2:9" ht="33.75" customHeight="1">
      <c r="B4" s="3" t="s">
        <v>8</v>
      </c>
      <c r="C4" s="3" t="s">
        <v>9</v>
      </c>
      <c r="D4" s="6" t="s">
        <v>10</v>
      </c>
      <c r="E4" s="6" t="s">
        <v>10</v>
      </c>
      <c r="F4" s="7" t="s">
        <v>10</v>
      </c>
      <c r="G4" s="6">
        <v>3</v>
      </c>
      <c r="H4" s="6" t="s">
        <v>11</v>
      </c>
      <c r="I4" s="5" t="s">
        <v>12</v>
      </c>
    </row>
    <row r="5" spans="2:9" ht="33" customHeight="1">
      <c r="B5" s="3" t="s">
        <v>13</v>
      </c>
      <c r="C5" s="3" t="s">
        <v>14</v>
      </c>
      <c r="D5" s="6" t="s">
        <v>10</v>
      </c>
      <c r="E5" s="6" t="s">
        <v>10</v>
      </c>
      <c r="F5" s="7" t="s">
        <v>10</v>
      </c>
      <c r="G5" s="6">
        <v>3</v>
      </c>
      <c r="H5" s="6" t="s">
        <v>11</v>
      </c>
      <c r="I5" s="5" t="s">
        <v>12</v>
      </c>
    </row>
    <row r="6" spans="2:9" ht="89.25">
      <c r="B6" s="8" t="s">
        <v>15</v>
      </c>
      <c r="C6" s="8" t="s">
        <v>16</v>
      </c>
      <c r="D6" s="9" t="s">
        <v>10</v>
      </c>
      <c r="E6" s="9" t="s">
        <v>10</v>
      </c>
      <c r="F6" s="10" t="s">
        <v>10</v>
      </c>
      <c r="G6" s="9">
        <v>2</v>
      </c>
      <c r="H6" s="9" t="s">
        <v>11</v>
      </c>
      <c r="I6" s="8" t="s">
        <v>517</v>
      </c>
    </row>
    <row r="7" spans="2:9" ht="76.5">
      <c r="B7" s="8" t="s">
        <v>17</v>
      </c>
      <c r="C7" s="8" t="s">
        <v>18</v>
      </c>
      <c r="D7" s="9" t="s">
        <v>10</v>
      </c>
      <c r="E7" s="9" t="s">
        <v>19</v>
      </c>
      <c r="F7" s="10" t="s">
        <v>20</v>
      </c>
      <c r="G7" s="9">
        <v>3</v>
      </c>
      <c r="H7" s="9" t="s">
        <v>11</v>
      </c>
      <c r="I7" s="8" t="s">
        <v>518</v>
      </c>
    </row>
    <row r="8" spans="2:9" ht="33" customHeight="1">
      <c r="B8" s="3" t="s">
        <v>13</v>
      </c>
      <c r="C8" s="3" t="s">
        <v>21</v>
      </c>
      <c r="D8" s="6" t="s">
        <v>10</v>
      </c>
      <c r="E8" s="6" t="s">
        <v>10</v>
      </c>
      <c r="F8" s="7" t="s">
        <v>10</v>
      </c>
      <c r="G8" s="6">
        <v>3</v>
      </c>
      <c r="H8" s="6" t="s">
        <v>11</v>
      </c>
      <c r="I8" s="5" t="s">
        <v>12</v>
      </c>
    </row>
    <row r="9" spans="2:9" ht="39" customHeight="1">
      <c r="B9" s="3" t="s">
        <v>22</v>
      </c>
      <c r="C9" s="3" t="s">
        <v>23</v>
      </c>
      <c r="D9" s="6" t="s">
        <v>10</v>
      </c>
      <c r="E9" s="6" t="s">
        <v>10</v>
      </c>
      <c r="F9" s="7" t="s">
        <v>10</v>
      </c>
      <c r="G9" s="6">
        <v>2</v>
      </c>
      <c r="H9" s="6" t="s">
        <v>11</v>
      </c>
      <c r="I9" s="5" t="s">
        <v>12</v>
      </c>
    </row>
    <row r="10" spans="2:9" ht="37.5" customHeight="1">
      <c r="B10" s="3" t="s">
        <v>22</v>
      </c>
      <c r="C10" s="3" t="s">
        <v>24</v>
      </c>
      <c r="D10" s="6" t="s">
        <v>10</v>
      </c>
      <c r="E10" s="6" t="s">
        <v>19</v>
      </c>
      <c r="F10" s="7">
        <v>600000</v>
      </c>
      <c r="G10" s="6">
        <v>3</v>
      </c>
      <c r="H10" s="6" t="s">
        <v>11</v>
      </c>
      <c r="I10" s="5" t="s">
        <v>12</v>
      </c>
    </row>
    <row r="11" spans="2:9" ht="63" customHeight="1">
      <c r="B11" s="8" t="s">
        <v>15</v>
      </c>
      <c r="C11" s="8" t="s">
        <v>25</v>
      </c>
      <c r="D11" s="9"/>
      <c r="E11" s="9" t="s">
        <v>26</v>
      </c>
      <c r="F11" s="10">
        <v>0</v>
      </c>
      <c r="G11" s="9">
        <v>2</v>
      </c>
      <c r="H11" s="9" t="s">
        <v>11</v>
      </c>
      <c r="I11" s="8" t="s">
        <v>519</v>
      </c>
    </row>
    <row r="12" spans="2:9" ht="48.75" customHeight="1">
      <c r="B12" s="3" t="s">
        <v>27</v>
      </c>
      <c r="C12" s="3" t="s">
        <v>28</v>
      </c>
      <c r="D12" s="6" t="s">
        <v>10</v>
      </c>
      <c r="E12" s="6" t="s">
        <v>10</v>
      </c>
      <c r="F12" s="7" t="s">
        <v>10</v>
      </c>
      <c r="G12" s="6">
        <v>2</v>
      </c>
      <c r="H12" s="6" t="s">
        <v>11</v>
      </c>
      <c r="I12" s="5" t="s">
        <v>29</v>
      </c>
    </row>
    <row r="13" spans="2:9" ht="29.25" customHeight="1">
      <c r="B13" s="3" t="s">
        <v>8</v>
      </c>
      <c r="C13" s="3" t="s">
        <v>30</v>
      </c>
      <c r="D13" s="6" t="s">
        <v>10</v>
      </c>
      <c r="E13" s="6" t="s">
        <v>10</v>
      </c>
      <c r="F13" s="7" t="s">
        <v>10</v>
      </c>
      <c r="G13" s="6">
        <v>2</v>
      </c>
      <c r="H13" s="6" t="s">
        <v>11</v>
      </c>
      <c r="I13" s="5" t="s">
        <v>12</v>
      </c>
    </row>
    <row r="14" spans="2:9" ht="54" customHeight="1">
      <c r="B14" s="3" t="s">
        <v>31</v>
      </c>
      <c r="C14" s="3" t="s">
        <v>32</v>
      </c>
      <c r="D14" s="6">
        <v>3</v>
      </c>
      <c r="E14" s="6" t="s">
        <v>19</v>
      </c>
      <c r="F14" s="7">
        <v>500000</v>
      </c>
      <c r="G14" s="6">
        <v>2</v>
      </c>
      <c r="H14" s="6" t="s">
        <v>85</v>
      </c>
      <c r="I14" s="5" t="s">
        <v>483</v>
      </c>
    </row>
    <row r="15" spans="2:9" ht="39" customHeight="1">
      <c r="B15" s="3" t="s">
        <v>13</v>
      </c>
      <c r="C15" s="3" t="s">
        <v>33</v>
      </c>
      <c r="D15" s="6" t="s">
        <v>10</v>
      </c>
      <c r="E15" s="6" t="s">
        <v>10</v>
      </c>
      <c r="F15" s="7" t="s">
        <v>10</v>
      </c>
      <c r="G15" s="6">
        <v>2</v>
      </c>
      <c r="H15" s="6" t="s">
        <v>11</v>
      </c>
      <c r="I15" s="5" t="s">
        <v>12</v>
      </c>
    </row>
    <row r="16" spans="2:9" ht="43.5" customHeight="1">
      <c r="B16" s="3" t="s">
        <v>22</v>
      </c>
      <c r="C16" s="3" t="s">
        <v>34</v>
      </c>
      <c r="D16" s="6" t="s">
        <v>10</v>
      </c>
      <c r="E16" s="6" t="s">
        <v>10</v>
      </c>
      <c r="F16" s="7" t="s">
        <v>10</v>
      </c>
      <c r="G16" s="6">
        <v>2</v>
      </c>
      <c r="H16" s="6" t="s">
        <v>11</v>
      </c>
      <c r="I16" s="5" t="s">
        <v>12</v>
      </c>
    </row>
    <row r="17" spans="2:9" ht="63.75">
      <c r="B17" s="8" t="s">
        <v>22</v>
      </c>
      <c r="C17" s="8" t="s">
        <v>35</v>
      </c>
      <c r="D17" s="9" t="s">
        <v>36</v>
      </c>
      <c r="E17" s="9" t="s">
        <v>37</v>
      </c>
      <c r="F17" s="10">
        <v>8000000</v>
      </c>
      <c r="G17" s="9">
        <v>2</v>
      </c>
      <c r="H17" s="9" t="s">
        <v>485</v>
      </c>
      <c r="I17" s="8" t="s">
        <v>520</v>
      </c>
    </row>
    <row r="18" spans="2:9" ht="63" customHeight="1">
      <c r="B18" s="3" t="s">
        <v>39</v>
      </c>
      <c r="C18" s="3" t="s">
        <v>40</v>
      </c>
      <c r="D18" s="6">
        <v>0</v>
      </c>
      <c r="E18" s="6" t="s">
        <v>37</v>
      </c>
      <c r="F18" s="7">
        <v>400000</v>
      </c>
      <c r="G18" s="6">
        <v>2</v>
      </c>
      <c r="H18" s="6" t="s">
        <v>485</v>
      </c>
      <c r="I18" s="5" t="s">
        <v>12</v>
      </c>
    </row>
    <row r="19" spans="2:9" ht="105" customHeight="1">
      <c r="B19" s="8" t="s">
        <v>22</v>
      </c>
      <c r="C19" s="8" t="s">
        <v>41</v>
      </c>
      <c r="D19" s="9" t="s">
        <v>10</v>
      </c>
      <c r="E19" s="9" t="s">
        <v>10</v>
      </c>
      <c r="F19" s="10" t="s">
        <v>10</v>
      </c>
      <c r="G19" s="9">
        <v>2</v>
      </c>
      <c r="H19" s="9" t="s">
        <v>485</v>
      </c>
      <c r="I19" s="8" t="s">
        <v>520</v>
      </c>
    </row>
    <row r="20" spans="2:9" ht="53.25" customHeight="1">
      <c r="B20" s="3" t="s">
        <v>22</v>
      </c>
      <c r="C20" s="3" t="s">
        <v>42</v>
      </c>
      <c r="D20" s="6">
        <v>0</v>
      </c>
      <c r="E20" s="6" t="s">
        <v>19</v>
      </c>
      <c r="F20" s="7">
        <v>100000</v>
      </c>
      <c r="G20" s="6">
        <v>2</v>
      </c>
      <c r="H20" s="6" t="s">
        <v>485</v>
      </c>
      <c r="I20" s="5" t="s">
        <v>12</v>
      </c>
    </row>
    <row r="21" spans="2:9" ht="109.5" customHeight="1">
      <c r="B21" s="3" t="s">
        <v>43</v>
      </c>
      <c r="C21" s="3" t="s">
        <v>44</v>
      </c>
      <c r="D21" s="6" t="s">
        <v>45</v>
      </c>
      <c r="E21" s="6" t="s">
        <v>37</v>
      </c>
      <c r="F21" s="7">
        <v>1100000</v>
      </c>
      <c r="G21" s="6">
        <v>2</v>
      </c>
      <c r="H21" s="6" t="s">
        <v>485</v>
      </c>
      <c r="I21" s="5" t="s">
        <v>12</v>
      </c>
    </row>
    <row r="22" spans="2:9" ht="50.25" customHeight="1">
      <c r="B22" s="3" t="s">
        <v>43</v>
      </c>
      <c r="C22" s="3" t="s">
        <v>46</v>
      </c>
      <c r="D22" s="6" t="s">
        <v>47</v>
      </c>
      <c r="E22" s="6" t="s">
        <v>10</v>
      </c>
      <c r="F22" s="7">
        <v>0</v>
      </c>
      <c r="G22" s="6">
        <v>1</v>
      </c>
      <c r="H22" s="6" t="s">
        <v>38</v>
      </c>
      <c r="I22" s="5" t="s">
        <v>12</v>
      </c>
    </row>
    <row r="23" spans="2:9" ht="93.75" customHeight="1">
      <c r="B23" s="3" t="s">
        <v>48</v>
      </c>
      <c r="C23" s="3" t="s">
        <v>49</v>
      </c>
      <c r="D23" s="6" t="s">
        <v>50</v>
      </c>
      <c r="E23" s="6" t="s">
        <v>37</v>
      </c>
      <c r="F23" s="7">
        <v>1000000</v>
      </c>
      <c r="G23" s="6">
        <v>3</v>
      </c>
      <c r="H23" s="6" t="s">
        <v>486</v>
      </c>
      <c r="I23" s="5" t="s">
        <v>29</v>
      </c>
    </row>
    <row r="24" spans="2:9" ht="69" customHeight="1">
      <c r="B24" s="3" t="s">
        <v>51</v>
      </c>
      <c r="C24" s="3" t="s">
        <v>52</v>
      </c>
      <c r="D24" s="6" t="s">
        <v>45</v>
      </c>
      <c r="E24" s="6" t="s">
        <v>37</v>
      </c>
      <c r="F24" s="7">
        <v>3400000</v>
      </c>
      <c r="G24" s="6">
        <v>3</v>
      </c>
      <c r="H24" s="6" t="s">
        <v>485</v>
      </c>
      <c r="I24" s="5" t="s">
        <v>29</v>
      </c>
    </row>
    <row r="25" spans="2:9" ht="81" customHeight="1">
      <c r="B25" s="3" t="s">
        <v>51</v>
      </c>
      <c r="C25" s="3" t="s">
        <v>53</v>
      </c>
      <c r="D25" s="6" t="s">
        <v>45</v>
      </c>
      <c r="E25" s="6" t="s">
        <v>37</v>
      </c>
      <c r="F25" s="7" t="s">
        <v>54</v>
      </c>
      <c r="G25" s="6">
        <v>2</v>
      </c>
      <c r="H25" s="6" t="s">
        <v>485</v>
      </c>
      <c r="I25" s="5" t="s">
        <v>29</v>
      </c>
    </row>
    <row r="26" spans="2:9" ht="73.5" customHeight="1">
      <c r="B26" s="3" t="s">
        <v>55</v>
      </c>
      <c r="C26" s="3" t="s">
        <v>56</v>
      </c>
      <c r="D26" s="6" t="s">
        <v>36</v>
      </c>
      <c r="E26" s="6" t="s">
        <v>37</v>
      </c>
      <c r="F26" s="7">
        <v>600000</v>
      </c>
      <c r="G26" s="6">
        <v>3</v>
      </c>
      <c r="H26" s="6" t="s">
        <v>486</v>
      </c>
      <c r="I26" s="5" t="s">
        <v>57</v>
      </c>
    </row>
    <row r="27" spans="2:9" ht="114.75">
      <c r="B27" s="3" t="s">
        <v>58</v>
      </c>
      <c r="C27" s="3" t="s">
        <v>59</v>
      </c>
      <c r="D27" s="6" t="s">
        <v>36</v>
      </c>
      <c r="E27" s="6" t="s">
        <v>60</v>
      </c>
      <c r="F27" s="7">
        <v>500000</v>
      </c>
      <c r="G27" s="6">
        <v>1</v>
      </c>
      <c r="H27" s="192" t="s">
        <v>485</v>
      </c>
      <c r="I27" s="5" t="s">
        <v>57</v>
      </c>
    </row>
    <row r="28" spans="2:9" ht="90" customHeight="1">
      <c r="B28" s="8" t="s">
        <v>61</v>
      </c>
      <c r="C28" s="8" t="s">
        <v>62</v>
      </c>
      <c r="D28" s="9" t="s">
        <v>36</v>
      </c>
      <c r="E28" s="9" t="s">
        <v>19</v>
      </c>
      <c r="F28" s="10">
        <v>300000</v>
      </c>
      <c r="G28" s="9">
        <v>2</v>
      </c>
      <c r="H28" s="9" t="s">
        <v>485</v>
      </c>
      <c r="I28" s="8" t="s">
        <v>521</v>
      </c>
    </row>
    <row r="29" spans="2:9" ht="52.5" customHeight="1">
      <c r="B29" s="194"/>
      <c r="C29" s="194"/>
      <c r="D29" s="195"/>
      <c r="E29" s="195"/>
      <c r="F29" s="196"/>
      <c r="G29" s="195"/>
      <c r="H29" s="195"/>
      <c r="I29" s="194"/>
    </row>
    <row r="30" spans="2:9" ht="30" customHeight="1">
      <c r="B30" s="225" t="s">
        <v>63</v>
      </c>
      <c r="C30" s="226"/>
      <c r="D30" s="226"/>
      <c r="E30" s="226"/>
      <c r="F30" s="226"/>
      <c r="G30" s="226"/>
      <c r="H30" s="226"/>
      <c r="I30" s="227"/>
    </row>
    <row r="31" spans="2:9" ht="127.5">
      <c r="B31" s="3" t="s">
        <v>64</v>
      </c>
      <c r="C31" s="3" t="s">
        <v>65</v>
      </c>
      <c r="D31" s="6" t="s">
        <v>10</v>
      </c>
      <c r="E31" s="6" t="s">
        <v>10</v>
      </c>
      <c r="F31" s="6">
        <v>0</v>
      </c>
      <c r="G31" s="6">
        <v>2</v>
      </c>
      <c r="H31" s="11" t="s">
        <v>66</v>
      </c>
      <c r="I31" s="5" t="s">
        <v>12</v>
      </c>
    </row>
    <row r="32" spans="2:9" ht="51">
      <c r="B32" s="3" t="s">
        <v>67</v>
      </c>
      <c r="C32" s="3" t="s">
        <v>68</v>
      </c>
      <c r="D32" s="6" t="s">
        <v>10</v>
      </c>
      <c r="E32" s="6" t="s">
        <v>10</v>
      </c>
      <c r="F32" s="6">
        <v>0</v>
      </c>
      <c r="G32" s="6">
        <v>2</v>
      </c>
      <c r="H32" s="11" t="s">
        <v>69</v>
      </c>
      <c r="I32" s="5" t="s">
        <v>12</v>
      </c>
    </row>
    <row r="33" spans="2:9" ht="25.5">
      <c r="B33" s="3" t="s">
        <v>55</v>
      </c>
      <c r="C33" s="3" t="s">
        <v>70</v>
      </c>
      <c r="D33" s="6" t="s">
        <v>10</v>
      </c>
      <c r="E33" s="6" t="s">
        <v>10</v>
      </c>
      <c r="F33" s="6">
        <v>0</v>
      </c>
      <c r="G33" s="6">
        <v>3</v>
      </c>
      <c r="H33" s="11" t="s">
        <v>71</v>
      </c>
      <c r="I33" s="5" t="s">
        <v>12</v>
      </c>
    </row>
    <row r="34" spans="2:9" ht="38.25" customHeight="1">
      <c r="B34" s="3" t="s">
        <v>55</v>
      </c>
      <c r="C34" s="3" t="s">
        <v>72</v>
      </c>
      <c r="D34" s="6" t="s">
        <v>10</v>
      </c>
      <c r="E34" s="6" t="s">
        <v>10</v>
      </c>
      <c r="F34" s="6">
        <v>0</v>
      </c>
      <c r="G34" s="6">
        <v>3</v>
      </c>
      <c r="H34" s="11" t="s">
        <v>73</v>
      </c>
      <c r="I34" s="5" t="s">
        <v>12</v>
      </c>
    </row>
    <row r="35" spans="2:9" ht="89.25">
      <c r="B35" s="3" t="s">
        <v>55</v>
      </c>
      <c r="C35" s="3" t="s">
        <v>487</v>
      </c>
      <c r="D35" s="6" t="s">
        <v>10</v>
      </c>
      <c r="E35" s="6" t="s">
        <v>10</v>
      </c>
      <c r="F35" s="6">
        <v>0</v>
      </c>
      <c r="G35" s="6">
        <v>2</v>
      </c>
      <c r="H35" s="11" t="s">
        <v>74</v>
      </c>
      <c r="I35" s="5" t="s">
        <v>12</v>
      </c>
    </row>
    <row r="36" spans="2:9" ht="55.5" customHeight="1">
      <c r="B36" s="3" t="s">
        <v>55</v>
      </c>
      <c r="C36" s="3" t="s">
        <v>75</v>
      </c>
      <c r="D36" s="6" t="s">
        <v>10</v>
      </c>
      <c r="E36" s="6" t="s">
        <v>10</v>
      </c>
      <c r="F36" s="6">
        <v>0</v>
      </c>
      <c r="G36" s="6">
        <v>1</v>
      </c>
      <c r="H36" s="11" t="s">
        <v>76</v>
      </c>
      <c r="I36" s="5" t="s">
        <v>110</v>
      </c>
    </row>
    <row r="37" spans="2:9" ht="58.5" customHeight="1">
      <c r="B37" s="3" t="s">
        <v>55</v>
      </c>
      <c r="C37" s="3" t="s">
        <v>77</v>
      </c>
      <c r="D37" s="6" t="s">
        <v>10</v>
      </c>
      <c r="E37" s="6" t="s">
        <v>10</v>
      </c>
      <c r="F37" s="6">
        <v>0</v>
      </c>
      <c r="G37" s="6">
        <v>1</v>
      </c>
      <c r="H37" s="11" t="s">
        <v>78</v>
      </c>
      <c r="I37" s="5" t="s">
        <v>110</v>
      </c>
    </row>
    <row r="38" spans="2:9" ht="43.5" customHeight="1">
      <c r="B38" s="3" t="s">
        <v>55</v>
      </c>
      <c r="C38" s="3" t="s">
        <v>79</v>
      </c>
      <c r="D38" s="6" t="s">
        <v>10</v>
      </c>
      <c r="E38" s="6" t="s">
        <v>10</v>
      </c>
      <c r="F38" s="6">
        <v>0</v>
      </c>
      <c r="G38" s="6">
        <v>2</v>
      </c>
      <c r="H38" s="11" t="s">
        <v>80</v>
      </c>
      <c r="I38" s="5" t="s">
        <v>12</v>
      </c>
    </row>
    <row r="39" spans="2:10" ht="52.5" customHeight="1">
      <c r="B39" s="194"/>
      <c r="C39" s="194"/>
      <c r="D39" s="195"/>
      <c r="E39" s="195"/>
      <c r="F39" s="195"/>
      <c r="G39" s="195"/>
      <c r="H39" s="197"/>
      <c r="I39" s="194"/>
      <c r="J39" s="198"/>
    </row>
    <row r="40" spans="2:9" ht="30" customHeight="1">
      <c r="B40" s="225" t="s">
        <v>81</v>
      </c>
      <c r="C40" s="228"/>
      <c r="D40" s="228"/>
      <c r="E40" s="228"/>
      <c r="F40" s="228"/>
      <c r="G40" s="228"/>
      <c r="H40" s="228"/>
      <c r="I40" s="229"/>
    </row>
    <row r="41" spans="2:9" ht="48.75" customHeight="1">
      <c r="B41" s="4" t="s">
        <v>82</v>
      </c>
      <c r="C41" s="3" t="s">
        <v>488</v>
      </c>
      <c r="D41" s="1" t="s">
        <v>10</v>
      </c>
      <c r="E41" s="1" t="s">
        <v>10</v>
      </c>
      <c r="F41" s="12" t="s">
        <v>10</v>
      </c>
      <c r="G41" s="1">
        <v>2</v>
      </c>
      <c r="H41" s="1" t="s">
        <v>11</v>
      </c>
      <c r="I41" s="5" t="s">
        <v>12</v>
      </c>
    </row>
    <row r="42" spans="2:9" ht="12.75" customHeight="1">
      <c r="B42" s="230" t="s">
        <v>479</v>
      </c>
      <c r="C42" s="231"/>
      <c r="D42" s="231"/>
      <c r="E42" s="231"/>
      <c r="F42" s="231"/>
      <c r="G42" s="231"/>
      <c r="H42" s="232"/>
      <c r="I42" s="5"/>
    </row>
    <row r="43" spans="2:9" ht="38.25">
      <c r="B43" s="4" t="s">
        <v>83</v>
      </c>
      <c r="C43" s="3" t="s">
        <v>489</v>
      </c>
      <c r="D43" s="1" t="s">
        <v>10</v>
      </c>
      <c r="E43" s="1" t="s">
        <v>10</v>
      </c>
      <c r="F43" s="12" t="s">
        <v>10</v>
      </c>
      <c r="G43" s="1">
        <v>2</v>
      </c>
      <c r="H43" s="1" t="s">
        <v>11</v>
      </c>
      <c r="I43" s="5" t="s">
        <v>12</v>
      </c>
    </row>
    <row r="44" spans="2:9" ht="38.25">
      <c r="B44" s="4" t="s">
        <v>83</v>
      </c>
      <c r="C44" s="3" t="s">
        <v>490</v>
      </c>
      <c r="D44" s="1" t="s">
        <v>10</v>
      </c>
      <c r="E44" s="1" t="s">
        <v>10</v>
      </c>
      <c r="F44" s="12" t="s">
        <v>10</v>
      </c>
      <c r="G44" s="1">
        <v>2</v>
      </c>
      <c r="H44" s="1" t="s">
        <v>11</v>
      </c>
      <c r="I44" s="5" t="s">
        <v>12</v>
      </c>
    </row>
    <row r="45" spans="2:9" ht="63.75">
      <c r="B45" s="21" t="s">
        <v>82</v>
      </c>
      <c r="C45" s="8" t="s">
        <v>84</v>
      </c>
      <c r="D45" s="18" t="s">
        <v>10</v>
      </c>
      <c r="E45" s="18" t="s">
        <v>10</v>
      </c>
      <c r="F45" s="19" t="s">
        <v>10</v>
      </c>
      <c r="G45" s="18">
        <v>2</v>
      </c>
      <c r="H45" s="18" t="s">
        <v>85</v>
      </c>
      <c r="I45" s="8" t="s">
        <v>522</v>
      </c>
    </row>
    <row r="46" spans="2:9" ht="30" customHeight="1">
      <c r="B46" s="233" t="s">
        <v>86</v>
      </c>
      <c r="C46" s="223"/>
      <c r="D46" s="223"/>
      <c r="E46" s="223"/>
      <c r="F46" s="223"/>
      <c r="G46" s="223"/>
      <c r="H46" s="223"/>
      <c r="I46" s="224"/>
    </row>
    <row r="47" spans="2:44" s="200" customFormat="1" ht="13.5">
      <c r="B47" s="193"/>
      <c r="C47" s="239" t="s">
        <v>491</v>
      </c>
      <c r="D47" s="239"/>
      <c r="E47" s="239"/>
      <c r="F47" s="239"/>
      <c r="G47" s="239"/>
      <c r="H47" s="23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</row>
    <row r="48" spans="2:9" ht="38.25">
      <c r="B48" s="4" t="s">
        <v>61</v>
      </c>
      <c r="C48" s="3" t="s">
        <v>492</v>
      </c>
      <c r="D48" s="1" t="s">
        <v>10</v>
      </c>
      <c r="E48" s="1" t="s">
        <v>10</v>
      </c>
      <c r="F48" s="12" t="s">
        <v>10</v>
      </c>
      <c r="G48" s="1" t="s">
        <v>88</v>
      </c>
      <c r="H48" s="1" t="s">
        <v>89</v>
      </c>
      <c r="I48" s="5" t="s">
        <v>12</v>
      </c>
    </row>
    <row r="49" spans="2:9" ht="38.25">
      <c r="B49" s="4" t="s">
        <v>61</v>
      </c>
      <c r="C49" s="3" t="s">
        <v>493</v>
      </c>
      <c r="D49" s="1" t="s">
        <v>10</v>
      </c>
      <c r="E49" s="1" t="s">
        <v>10</v>
      </c>
      <c r="F49" s="12" t="s">
        <v>10</v>
      </c>
      <c r="G49" s="1" t="s">
        <v>88</v>
      </c>
      <c r="H49" s="1" t="s">
        <v>90</v>
      </c>
      <c r="I49" s="5" t="s">
        <v>12</v>
      </c>
    </row>
    <row r="50" spans="2:9" ht="38.25">
      <c r="B50" s="4" t="s">
        <v>61</v>
      </c>
      <c r="C50" s="3" t="s">
        <v>494</v>
      </c>
      <c r="D50" s="1" t="s">
        <v>10</v>
      </c>
      <c r="E50" s="1" t="s">
        <v>10</v>
      </c>
      <c r="F50" s="12" t="s">
        <v>10</v>
      </c>
      <c r="G50" s="1" t="s">
        <v>88</v>
      </c>
      <c r="H50" s="1" t="s">
        <v>89</v>
      </c>
      <c r="I50" s="5" t="s">
        <v>12</v>
      </c>
    </row>
    <row r="51" spans="2:9" ht="38.25" customHeight="1">
      <c r="B51" s="4" t="s">
        <v>87</v>
      </c>
      <c r="C51" s="3" t="s">
        <v>91</v>
      </c>
      <c r="D51" s="1" t="s">
        <v>10</v>
      </c>
      <c r="E51" s="1" t="s">
        <v>10</v>
      </c>
      <c r="F51" s="12" t="s">
        <v>10</v>
      </c>
      <c r="G51" s="1" t="s">
        <v>88</v>
      </c>
      <c r="H51" s="1" t="s">
        <v>90</v>
      </c>
      <c r="I51" s="5" t="s">
        <v>12</v>
      </c>
    </row>
    <row r="52" spans="2:9" ht="38.25">
      <c r="B52" s="4" t="s">
        <v>87</v>
      </c>
      <c r="C52" s="3" t="s">
        <v>92</v>
      </c>
      <c r="D52" s="1" t="s">
        <v>10</v>
      </c>
      <c r="E52" s="1" t="s">
        <v>93</v>
      </c>
      <c r="F52" s="12">
        <v>1400000</v>
      </c>
      <c r="G52" s="1" t="s">
        <v>88</v>
      </c>
      <c r="H52" s="1" t="s">
        <v>89</v>
      </c>
      <c r="I52" s="5" t="s">
        <v>12</v>
      </c>
    </row>
    <row r="53" spans="2:9" ht="51">
      <c r="B53" s="4" t="s">
        <v>94</v>
      </c>
      <c r="C53" s="3" t="s">
        <v>495</v>
      </c>
      <c r="D53" s="1" t="s">
        <v>10</v>
      </c>
      <c r="E53" s="1" t="s">
        <v>10</v>
      </c>
      <c r="F53" s="12" t="s">
        <v>10</v>
      </c>
      <c r="G53" s="1" t="s">
        <v>88</v>
      </c>
      <c r="H53" s="1" t="s">
        <v>90</v>
      </c>
      <c r="I53" s="5" t="s">
        <v>12</v>
      </c>
    </row>
    <row r="54" spans="2:9" ht="76.5">
      <c r="B54" s="4" t="s">
        <v>87</v>
      </c>
      <c r="C54" s="3" t="s">
        <v>95</v>
      </c>
      <c r="D54" s="1" t="s">
        <v>96</v>
      </c>
      <c r="E54" s="1" t="s">
        <v>97</v>
      </c>
      <c r="F54" s="12">
        <v>2100000</v>
      </c>
      <c r="G54" s="1" t="s">
        <v>88</v>
      </c>
      <c r="H54" s="1" t="s">
        <v>89</v>
      </c>
      <c r="I54" s="5" t="s">
        <v>12</v>
      </c>
    </row>
    <row r="55" spans="2:9" ht="30" customHeight="1">
      <c r="B55" s="234" t="s">
        <v>98</v>
      </c>
      <c r="C55" s="235"/>
      <c r="D55" s="235"/>
      <c r="E55" s="235"/>
      <c r="F55" s="235"/>
      <c r="G55" s="235"/>
      <c r="H55" s="235"/>
      <c r="I55" s="236"/>
    </row>
    <row r="56" spans="2:9" ht="35.25" customHeight="1">
      <c r="B56" s="4" t="s">
        <v>99</v>
      </c>
      <c r="C56" s="3" t="s">
        <v>100</v>
      </c>
      <c r="D56" s="1" t="s">
        <v>10</v>
      </c>
      <c r="E56" s="1" t="s">
        <v>10</v>
      </c>
      <c r="F56" s="12" t="s">
        <v>10</v>
      </c>
      <c r="G56" s="1">
        <v>4</v>
      </c>
      <c r="H56" s="1" t="s">
        <v>470</v>
      </c>
      <c r="I56" s="5" t="s">
        <v>101</v>
      </c>
    </row>
    <row r="57" spans="2:9" ht="56.25" customHeight="1">
      <c r="B57" s="4" t="s">
        <v>102</v>
      </c>
      <c r="C57" s="3" t="s">
        <v>103</v>
      </c>
      <c r="D57" s="1" t="s">
        <v>10</v>
      </c>
      <c r="E57" s="1" t="s">
        <v>10</v>
      </c>
      <c r="F57" s="12" t="s">
        <v>10</v>
      </c>
      <c r="G57" s="1">
        <v>2</v>
      </c>
      <c r="H57" s="1" t="s">
        <v>104</v>
      </c>
      <c r="I57" s="5" t="s">
        <v>12</v>
      </c>
    </row>
    <row r="58" spans="2:9" ht="63.75">
      <c r="B58" s="4" t="s">
        <v>105</v>
      </c>
      <c r="C58" s="3" t="s">
        <v>471</v>
      </c>
      <c r="D58" s="1" t="s">
        <v>10</v>
      </c>
      <c r="E58" s="1" t="s">
        <v>10</v>
      </c>
      <c r="F58" s="12" t="s">
        <v>10</v>
      </c>
      <c r="G58" s="1">
        <v>2</v>
      </c>
      <c r="H58" s="1" t="s">
        <v>11</v>
      </c>
      <c r="I58" s="5" t="s">
        <v>12</v>
      </c>
    </row>
    <row r="59" spans="2:9" ht="54" customHeight="1">
      <c r="B59" s="237" t="s">
        <v>102</v>
      </c>
      <c r="C59" s="3" t="s">
        <v>106</v>
      </c>
      <c r="D59" s="1" t="s">
        <v>10</v>
      </c>
      <c r="E59" s="1" t="s">
        <v>10</v>
      </c>
      <c r="F59" s="12" t="s">
        <v>10</v>
      </c>
      <c r="G59" s="1">
        <v>2</v>
      </c>
      <c r="H59" s="1" t="s">
        <v>107</v>
      </c>
      <c r="I59" s="5" t="s">
        <v>12</v>
      </c>
    </row>
    <row r="60" spans="2:9" ht="57.75" customHeight="1">
      <c r="B60" s="238"/>
      <c r="C60" s="3" t="s">
        <v>108</v>
      </c>
      <c r="D60" s="1" t="s">
        <v>10</v>
      </c>
      <c r="E60" s="1" t="s">
        <v>10</v>
      </c>
      <c r="F60" s="12" t="s">
        <v>10</v>
      </c>
      <c r="G60" s="1">
        <v>2</v>
      </c>
      <c r="H60" s="1" t="s">
        <v>109</v>
      </c>
      <c r="I60" s="5" t="s">
        <v>110</v>
      </c>
    </row>
    <row r="61" spans="2:9" ht="12.75">
      <c r="B61" s="191"/>
      <c r="C61" s="207" t="s">
        <v>496</v>
      </c>
      <c r="D61" s="208"/>
      <c r="E61" s="208"/>
      <c r="F61" s="208"/>
      <c r="G61" s="208"/>
      <c r="H61" s="209"/>
      <c r="I61" s="5"/>
    </row>
    <row r="62" spans="2:9" ht="25.5">
      <c r="B62" s="240" t="s">
        <v>102</v>
      </c>
      <c r="C62" s="3" t="s">
        <v>497</v>
      </c>
      <c r="D62" s="1" t="s">
        <v>10</v>
      </c>
      <c r="E62" s="1" t="s">
        <v>10</v>
      </c>
      <c r="F62" s="12" t="s">
        <v>10</v>
      </c>
      <c r="G62" s="1">
        <v>2</v>
      </c>
      <c r="H62" s="1" t="s">
        <v>107</v>
      </c>
      <c r="I62" s="5" t="s">
        <v>12</v>
      </c>
    </row>
    <row r="63" spans="2:9" ht="51">
      <c r="B63" s="240"/>
      <c r="C63" s="3" t="s">
        <v>498</v>
      </c>
      <c r="D63" s="1" t="s">
        <v>10</v>
      </c>
      <c r="E63" s="1" t="s">
        <v>10</v>
      </c>
      <c r="F63" s="12" t="s">
        <v>10</v>
      </c>
      <c r="G63" s="1">
        <v>2</v>
      </c>
      <c r="H63" s="1" t="s">
        <v>109</v>
      </c>
      <c r="I63" s="5" t="s">
        <v>110</v>
      </c>
    </row>
    <row r="64" spans="2:9" ht="25.5">
      <c r="B64" s="240"/>
      <c r="C64" s="3" t="s">
        <v>499</v>
      </c>
      <c r="D64" s="6" t="s">
        <v>473</v>
      </c>
      <c r="E64" s="6" t="s">
        <v>111</v>
      </c>
      <c r="F64" s="7">
        <v>560000</v>
      </c>
      <c r="G64" s="1">
        <v>2</v>
      </c>
      <c r="H64" s="1" t="s">
        <v>109</v>
      </c>
      <c r="I64" s="5" t="s">
        <v>110</v>
      </c>
    </row>
    <row r="65" spans="2:9" ht="12.75">
      <c r="B65" s="15"/>
      <c r="C65" s="207" t="s">
        <v>500</v>
      </c>
      <c r="D65" s="208"/>
      <c r="E65" s="208"/>
      <c r="F65" s="208"/>
      <c r="G65" s="208"/>
      <c r="H65" s="209"/>
      <c r="I65" s="5"/>
    </row>
    <row r="66" spans="2:9" ht="89.25">
      <c r="B66" s="237" t="s">
        <v>102</v>
      </c>
      <c r="C66" s="3" t="s">
        <v>501</v>
      </c>
      <c r="D66" s="1" t="s">
        <v>10</v>
      </c>
      <c r="E66" s="1" t="s">
        <v>10</v>
      </c>
      <c r="F66" s="12" t="s">
        <v>10</v>
      </c>
      <c r="G66" s="1">
        <v>2</v>
      </c>
      <c r="H66" s="1" t="s">
        <v>107</v>
      </c>
      <c r="I66" s="5" t="s">
        <v>112</v>
      </c>
    </row>
    <row r="67" spans="2:9" ht="25.5">
      <c r="B67" s="238"/>
      <c r="C67" s="3" t="s">
        <v>502</v>
      </c>
      <c r="D67" s="1" t="s">
        <v>10</v>
      </c>
      <c r="E67" s="1" t="s">
        <v>10</v>
      </c>
      <c r="F67" s="12" t="s">
        <v>10</v>
      </c>
      <c r="G67" s="1">
        <v>2</v>
      </c>
      <c r="H67" s="1" t="s">
        <v>107</v>
      </c>
      <c r="I67" s="5" t="s">
        <v>12</v>
      </c>
    </row>
    <row r="68" spans="2:9" ht="25.5">
      <c r="B68" s="4" t="s">
        <v>102</v>
      </c>
      <c r="C68" s="3" t="s">
        <v>113</v>
      </c>
      <c r="D68" s="1" t="s">
        <v>10</v>
      </c>
      <c r="E68" s="1" t="s">
        <v>10</v>
      </c>
      <c r="F68" s="12" t="s">
        <v>10</v>
      </c>
      <c r="G68" s="1">
        <v>2</v>
      </c>
      <c r="H68" s="1" t="s">
        <v>107</v>
      </c>
      <c r="I68" s="5" t="s">
        <v>12</v>
      </c>
    </row>
    <row r="69" spans="2:9" ht="12.75">
      <c r="B69" s="241" t="s">
        <v>105</v>
      </c>
      <c r="C69" s="230" t="s">
        <v>114</v>
      </c>
      <c r="D69" s="231"/>
      <c r="E69" s="231"/>
      <c r="F69" s="231"/>
      <c r="G69" s="231"/>
      <c r="H69" s="232"/>
      <c r="I69" s="5"/>
    </row>
    <row r="70" spans="2:9" ht="39.75" customHeight="1">
      <c r="B70" s="242"/>
      <c r="C70" s="3" t="s">
        <v>503</v>
      </c>
      <c r="D70" s="1" t="s">
        <v>10</v>
      </c>
      <c r="E70" s="1" t="s">
        <v>10</v>
      </c>
      <c r="F70" s="12" t="s">
        <v>10</v>
      </c>
      <c r="G70" s="1">
        <v>2</v>
      </c>
      <c r="H70" s="1" t="s">
        <v>107</v>
      </c>
      <c r="I70" s="5" t="s">
        <v>12</v>
      </c>
    </row>
    <row r="71" spans="2:9" ht="34.5" customHeight="1">
      <c r="B71" s="242"/>
      <c r="C71" s="3" t="s">
        <v>504</v>
      </c>
      <c r="D71" s="1" t="s">
        <v>10</v>
      </c>
      <c r="E71" s="1" t="s">
        <v>111</v>
      </c>
      <c r="F71" s="12">
        <v>8409000</v>
      </c>
      <c r="G71" s="1">
        <v>2</v>
      </c>
      <c r="H71" s="1" t="s">
        <v>109</v>
      </c>
      <c r="I71" s="244" t="s">
        <v>112</v>
      </c>
    </row>
    <row r="72" spans="2:9" ht="37.5" customHeight="1">
      <c r="B72" s="242"/>
      <c r="C72" s="3" t="s">
        <v>115</v>
      </c>
      <c r="D72" s="1" t="s">
        <v>10</v>
      </c>
      <c r="E72" s="1" t="s">
        <v>10</v>
      </c>
      <c r="F72" s="12" t="s">
        <v>10</v>
      </c>
      <c r="G72" s="1">
        <v>2</v>
      </c>
      <c r="H72" s="1" t="s">
        <v>109</v>
      </c>
      <c r="I72" s="211"/>
    </row>
    <row r="73" spans="2:9" ht="25.5">
      <c r="B73" s="242"/>
      <c r="C73" s="3" t="s">
        <v>505</v>
      </c>
      <c r="D73" s="1" t="s">
        <v>10</v>
      </c>
      <c r="E73" s="1" t="s">
        <v>10</v>
      </c>
      <c r="F73" s="12">
        <v>0</v>
      </c>
      <c r="G73" s="1">
        <v>2</v>
      </c>
      <c r="H73" s="1" t="s">
        <v>109</v>
      </c>
      <c r="I73" s="211"/>
    </row>
    <row r="74" spans="2:9" ht="25.5">
      <c r="B74" s="242"/>
      <c r="C74" s="3" t="s">
        <v>116</v>
      </c>
      <c r="D74" s="1" t="s">
        <v>10</v>
      </c>
      <c r="E74" s="1" t="s">
        <v>10</v>
      </c>
      <c r="F74" s="12">
        <v>0</v>
      </c>
      <c r="G74" s="1">
        <v>2</v>
      </c>
      <c r="H74" s="1" t="s">
        <v>109</v>
      </c>
      <c r="I74" s="211"/>
    </row>
    <row r="75" spans="2:9" ht="33" customHeight="1">
      <c r="B75" s="243"/>
      <c r="C75" s="3" t="s">
        <v>506</v>
      </c>
      <c r="D75" s="1">
        <v>0</v>
      </c>
      <c r="E75" s="1" t="s">
        <v>111</v>
      </c>
      <c r="F75" s="12">
        <v>625000</v>
      </c>
      <c r="G75" s="1">
        <v>2</v>
      </c>
      <c r="H75" s="1" t="s">
        <v>109</v>
      </c>
      <c r="I75" s="212"/>
    </row>
    <row r="76" spans="2:9" ht="51">
      <c r="B76" s="4" t="s">
        <v>117</v>
      </c>
      <c r="C76" s="3" t="s">
        <v>118</v>
      </c>
      <c r="D76" s="1" t="s">
        <v>10</v>
      </c>
      <c r="E76" s="1" t="s">
        <v>10</v>
      </c>
      <c r="F76" s="12">
        <v>0</v>
      </c>
      <c r="G76" s="1">
        <v>2</v>
      </c>
      <c r="H76" s="1" t="s">
        <v>107</v>
      </c>
      <c r="I76" s="5" t="s">
        <v>12</v>
      </c>
    </row>
    <row r="77" spans="2:9" ht="28.5" customHeight="1">
      <c r="B77" s="4" t="s">
        <v>105</v>
      </c>
      <c r="C77" s="3" t="s">
        <v>119</v>
      </c>
      <c r="D77" s="1" t="s">
        <v>10</v>
      </c>
      <c r="E77" s="1" t="s">
        <v>10</v>
      </c>
      <c r="F77" s="12">
        <v>0</v>
      </c>
      <c r="G77" s="1">
        <v>2</v>
      </c>
      <c r="H77" s="1" t="s">
        <v>107</v>
      </c>
      <c r="I77" s="5" t="s">
        <v>12</v>
      </c>
    </row>
    <row r="78" spans="2:9" ht="27" customHeight="1">
      <c r="B78" s="4" t="s">
        <v>105</v>
      </c>
      <c r="C78" s="3" t="s">
        <v>120</v>
      </c>
      <c r="D78" s="1" t="s">
        <v>10</v>
      </c>
      <c r="E78" s="1" t="s">
        <v>10</v>
      </c>
      <c r="F78" s="12">
        <v>0</v>
      </c>
      <c r="G78" s="1">
        <v>3</v>
      </c>
      <c r="H78" s="1" t="s">
        <v>107</v>
      </c>
      <c r="I78" s="5" t="s">
        <v>12</v>
      </c>
    </row>
    <row r="79" spans="2:9" ht="34.5" customHeight="1">
      <c r="B79" s="4" t="s">
        <v>105</v>
      </c>
      <c r="C79" s="3" t="s">
        <v>121</v>
      </c>
      <c r="D79" s="1" t="s">
        <v>10</v>
      </c>
      <c r="E79" s="1" t="s">
        <v>10</v>
      </c>
      <c r="F79" s="12">
        <v>0</v>
      </c>
      <c r="G79" s="1">
        <v>2</v>
      </c>
      <c r="H79" s="1" t="s">
        <v>107</v>
      </c>
      <c r="I79" s="5" t="s">
        <v>12</v>
      </c>
    </row>
    <row r="80" spans="2:9" ht="79.5" customHeight="1">
      <c r="B80" s="4" t="s">
        <v>105</v>
      </c>
      <c r="C80" s="3" t="s">
        <v>122</v>
      </c>
      <c r="D80" s="1" t="s">
        <v>10</v>
      </c>
      <c r="E80" s="1" t="s">
        <v>10</v>
      </c>
      <c r="F80" s="12">
        <v>0</v>
      </c>
      <c r="G80" s="1">
        <v>2</v>
      </c>
      <c r="H80" s="1" t="s">
        <v>107</v>
      </c>
      <c r="I80" s="5" t="s">
        <v>112</v>
      </c>
    </row>
    <row r="81" spans="2:9" ht="36" customHeight="1">
      <c r="B81" s="4" t="s">
        <v>105</v>
      </c>
      <c r="C81" s="3" t="s">
        <v>123</v>
      </c>
      <c r="D81" s="1" t="s">
        <v>10</v>
      </c>
      <c r="E81" s="1" t="s">
        <v>10</v>
      </c>
      <c r="F81" s="12">
        <v>0</v>
      </c>
      <c r="G81" s="1">
        <v>2</v>
      </c>
      <c r="H81" s="1" t="s">
        <v>107</v>
      </c>
      <c r="I81" s="5" t="s">
        <v>12</v>
      </c>
    </row>
    <row r="82" spans="2:9" ht="33" customHeight="1">
      <c r="B82" s="4" t="s">
        <v>105</v>
      </c>
      <c r="C82" s="15" t="s">
        <v>124</v>
      </c>
      <c r="D82" s="1" t="s">
        <v>10</v>
      </c>
      <c r="E82" s="1" t="s">
        <v>10</v>
      </c>
      <c r="F82" s="12">
        <v>0</v>
      </c>
      <c r="G82" s="16">
        <v>2</v>
      </c>
      <c r="H82" s="17" t="s">
        <v>107</v>
      </c>
      <c r="I82" s="5" t="s">
        <v>12</v>
      </c>
    </row>
    <row r="83" spans="2:9" ht="25.5">
      <c r="B83" s="4" t="s">
        <v>102</v>
      </c>
      <c r="C83" s="3" t="s">
        <v>484</v>
      </c>
      <c r="D83" s="1" t="s">
        <v>10</v>
      </c>
      <c r="E83" s="1" t="s">
        <v>10</v>
      </c>
      <c r="F83" s="12">
        <v>0</v>
      </c>
      <c r="G83" s="1">
        <v>2</v>
      </c>
      <c r="H83" s="1" t="s">
        <v>107</v>
      </c>
      <c r="I83" s="5" t="s">
        <v>12</v>
      </c>
    </row>
    <row r="84" spans="2:9" ht="30.75" customHeight="1">
      <c r="B84" s="4" t="s">
        <v>102</v>
      </c>
      <c r="C84" s="3" t="s">
        <v>125</v>
      </c>
      <c r="D84" s="1" t="s">
        <v>10</v>
      </c>
      <c r="E84" s="1" t="s">
        <v>10</v>
      </c>
      <c r="F84" s="12">
        <v>0</v>
      </c>
      <c r="G84" s="1">
        <v>2</v>
      </c>
      <c r="H84" s="1" t="s">
        <v>126</v>
      </c>
      <c r="I84" s="5" t="s">
        <v>110</v>
      </c>
    </row>
    <row r="85" spans="2:9" ht="31.5" customHeight="1">
      <c r="B85" s="4" t="s">
        <v>102</v>
      </c>
      <c r="C85" s="3" t="s">
        <v>127</v>
      </c>
      <c r="D85" s="1" t="s">
        <v>10</v>
      </c>
      <c r="E85" s="1" t="s">
        <v>10</v>
      </c>
      <c r="F85" s="12">
        <v>0</v>
      </c>
      <c r="G85" s="1">
        <v>2</v>
      </c>
      <c r="H85" s="1" t="s">
        <v>472</v>
      </c>
      <c r="I85" s="5" t="s">
        <v>110</v>
      </c>
    </row>
    <row r="86" spans="2:9" ht="63.75">
      <c r="B86" s="4" t="s">
        <v>102</v>
      </c>
      <c r="C86" s="3" t="s">
        <v>128</v>
      </c>
      <c r="D86" s="1" t="s">
        <v>36</v>
      </c>
      <c r="E86" s="6" t="s">
        <v>37</v>
      </c>
      <c r="F86" s="12">
        <v>10680000</v>
      </c>
      <c r="G86" s="1">
        <v>2</v>
      </c>
      <c r="H86" s="1" t="s">
        <v>109</v>
      </c>
      <c r="I86" s="5" t="s">
        <v>110</v>
      </c>
    </row>
    <row r="87" spans="2:9" ht="32.25" customHeight="1">
      <c r="B87" s="4" t="s">
        <v>105</v>
      </c>
      <c r="C87" s="3" t="s">
        <v>474</v>
      </c>
      <c r="D87" s="1">
        <v>1</v>
      </c>
      <c r="E87" s="6" t="s">
        <v>476</v>
      </c>
      <c r="F87" s="12">
        <v>52000000</v>
      </c>
      <c r="G87" s="1">
        <v>2</v>
      </c>
      <c r="H87" s="1" t="s">
        <v>109</v>
      </c>
      <c r="I87" s="5" t="s">
        <v>101</v>
      </c>
    </row>
    <row r="88" spans="2:9" ht="36" customHeight="1">
      <c r="B88" s="4" t="s">
        <v>102</v>
      </c>
      <c r="C88" s="3" t="s">
        <v>129</v>
      </c>
      <c r="D88" s="1">
        <v>0</v>
      </c>
      <c r="E88" s="1" t="s">
        <v>111</v>
      </c>
      <c r="F88" s="12">
        <v>6300000</v>
      </c>
      <c r="G88" s="1">
        <v>2</v>
      </c>
      <c r="H88" s="1" t="s">
        <v>109</v>
      </c>
      <c r="I88" s="5" t="s">
        <v>110</v>
      </c>
    </row>
    <row r="89" spans="2:9" ht="63.75">
      <c r="B89" s="4" t="s">
        <v>102</v>
      </c>
      <c r="C89" s="3" t="s">
        <v>507</v>
      </c>
      <c r="D89" s="1">
        <v>2</v>
      </c>
      <c r="E89" s="1" t="s">
        <v>130</v>
      </c>
      <c r="F89" s="12">
        <v>7100000</v>
      </c>
      <c r="G89" s="241">
        <v>2</v>
      </c>
      <c r="H89" s="241" t="s">
        <v>109</v>
      </c>
      <c r="I89" s="5" t="s">
        <v>110</v>
      </c>
    </row>
    <row r="90" spans="2:9" ht="41.25" customHeight="1">
      <c r="B90" s="4" t="s">
        <v>102</v>
      </c>
      <c r="C90" s="3" t="s">
        <v>131</v>
      </c>
      <c r="D90" s="1" t="s">
        <v>10</v>
      </c>
      <c r="E90" s="1" t="s">
        <v>10</v>
      </c>
      <c r="F90" s="12">
        <v>0</v>
      </c>
      <c r="G90" s="243"/>
      <c r="H90" s="243"/>
      <c r="I90" s="5" t="s">
        <v>110</v>
      </c>
    </row>
    <row r="91" spans="2:9" ht="137.25" customHeight="1">
      <c r="B91" s="4" t="s">
        <v>132</v>
      </c>
      <c r="C91" s="3" t="s">
        <v>133</v>
      </c>
      <c r="D91" s="1" t="s">
        <v>134</v>
      </c>
      <c r="E91" s="6" t="s">
        <v>135</v>
      </c>
      <c r="F91" s="7">
        <v>48050000</v>
      </c>
      <c r="G91" s="6">
        <v>2</v>
      </c>
      <c r="H91" s="6" t="s">
        <v>109</v>
      </c>
      <c r="I91" s="5" t="s">
        <v>101</v>
      </c>
    </row>
    <row r="92" spans="2:9" ht="30" customHeight="1">
      <c r="B92" s="4" t="s">
        <v>99</v>
      </c>
      <c r="C92" s="3" t="s">
        <v>136</v>
      </c>
      <c r="D92" s="1" t="s">
        <v>36</v>
      </c>
      <c r="E92" s="1" t="s">
        <v>111</v>
      </c>
      <c r="F92" s="12">
        <v>1760000</v>
      </c>
      <c r="G92" s="1">
        <v>1</v>
      </c>
      <c r="H92" s="1" t="s">
        <v>109</v>
      </c>
      <c r="I92" s="5" t="s">
        <v>101</v>
      </c>
    </row>
    <row r="93" spans="2:9" ht="30" customHeight="1">
      <c r="B93" s="4" t="s">
        <v>475</v>
      </c>
      <c r="C93" s="3" t="s">
        <v>137</v>
      </c>
      <c r="D93" s="1" t="s">
        <v>10</v>
      </c>
      <c r="E93" s="1" t="s">
        <v>10</v>
      </c>
      <c r="F93" s="12">
        <v>512000</v>
      </c>
      <c r="G93" s="1">
        <v>2</v>
      </c>
      <c r="H93" s="1" t="s">
        <v>109</v>
      </c>
      <c r="I93" s="5" t="s">
        <v>101</v>
      </c>
    </row>
    <row r="94" spans="2:9" ht="21.75" customHeight="1">
      <c r="B94" s="4" t="s">
        <v>508</v>
      </c>
      <c r="C94" s="3" t="s">
        <v>138</v>
      </c>
      <c r="D94" s="1" t="s">
        <v>36</v>
      </c>
      <c r="E94" s="1" t="s">
        <v>111</v>
      </c>
      <c r="F94" s="12">
        <v>5000000</v>
      </c>
      <c r="G94" s="1">
        <v>1</v>
      </c>
      <c r="H94" s="1" t="s">
        <v>109</v>
      </c>
      <c r="I94" s="5" t="s">
        <v>101</v>
      </c>
    </row>
    <row r="95" spans="2:9" ht="26.25" customHeight="1">
      <c r="B95" s="4" t="s">
        <v>102</v>
      </c>
      <c r="C95" s="3" t="s">
        <v>139</v>
      </c>
      <c r="D95" s="1" t="s">
        <v>10</v>
      </c>
      <c r="E95" s="1" t="s">
        <v>10</v>
      </c>
      <c r="F95" s="12">
        <v>0</v>
      </c>
      <c r="G95" s="1">
        <v>2</v>
      </c>
      <c r="H95" s="1" t="s">
        <v>107</v>
      </c>
      <c r="I95" s="5" t="s">
        <v>101</v>
      </c>
    </row>
    <row r="96" spans="2:9" ht="21" customHeight="1">
      <c r="B96" s="4" t="s">
        <v>508</v>
      </c>
      <c r="C96" s="3" t="s">
        <v>140</v>
      </c>
      <c r="D96" s="1" t="s">
        <v>10</v>
      </c>
      <c r="E96" s="1" t="s">
        <v>10</v>
      </c>
      <c r="F96" s="12">
        <v>0</v>
      </c>
      <c r="G96" s="1">
        <v>1</v>
      </c>
      <c r="H96" s="1" t="s">
        <v>109</v>
      </c>
      <c r="I96" s="5" t="s">
        <v>101</v>
      </c>
    </row>
    <row r="97" spans="2:9" ht="83.25" customHeight="1">
      <c r="B97" s="201"/>
      <c r="C97" s="194"/>
      <c r="D97" s="202"/>
      <c r="E97" s="202"/>
      <c r="F97" s="203"/>
      <c r="G97" s="202"/>
      <c r="H97" s="202"/>
      <c r="I97" s="194"/>
    </row>
    <row r="98" spans="2:9" ht="30" customHeight="1">
      <c r="B98" s="225" t="s">
        <v>141</v>
      </c>
      <c r="C98" s="213"/>
      <c r="D98" s="213"/>
      <c r="E98" s="213"/>
      <c r="F98" s="213"/>
      <c r="G98" s="213"/>
      <c r="H98" s="213"/>
      <c r="I98" s="214"/>
    </row>
    <row r="99" spans="2:9" ht="38.25">
      <c r="B99" s="4" t="s">
        <v>142</v>
      </c>
      <c r="C99" s="3" t="s">
        <v>143</v>
      </c>
      <c r="D99" s="1" t="s">
        <v>10</v>
      </c>
      <c r="E99" s="1" t="s">
        <v>10</v>
      </c>
      <c r="F99" s="12" t="s">
        <v>10</v>
      </c>
      <c r="G99" s="1">
        <v>5</v>
      </c>
      <c r="H99" s="1" t="s">
        <v>11</v>
      </c>
      <c r="I99" s="5" t="s">
        <v>12</v>
      </c>
    </row>
    <row r="100" spans="2:9" ht="38.25">
      <c r="B100" s="4" t="s">
        <v>142</v>
      </c>
      <c r="C100" s="3" t="s">
        <v>144</v>
      </c>
      <c r="D100" s="1" t="s">
        <v>10</v>
      </c>
      <c r="E100" s="1" t="s">
        <v>10</v>
      </c>
      <c r="F100" s="12" t="s">
        <v>10</v>
      </c>
      <c r="G100" s="1">
        <v>5</v>
      </c>
      <c r="H100" s="1" t="s">
        <v>11</v>
      </c>
      <c r="I100" s="5" t="s">
        <v>12</v>
      </c>
    </row>
    <row r="101" spans="2:9" ht="38.25">
      <c r="B101" s="4" t="s">
        <v>142</v>
      </c>
      <c r="C101" s="3" t="s">
        <v>145</v>
      </c>
      <c r="D101" s="1" t="s">
        <v>10</v>
      </c>
      <c r="E101" s="1" t="s">
        <v>10</v>
      </c>
      <c r="F101" s="12" t="s">
        <v>10</v>
      </c>
      <c r="G101" s="1">
        <v>5</v>
      </c>
      <c r="H101" s="1" t="s">
        <v>11</v>
      </c>
      <c r="I101" s="5" t="s">
        <v>12</v>
      </c>
    </row>
    <row r="102" spans="2:9" ht="30" customHeight="1">
      <c r="B102" s="233" t="s">
        <v>146</v>
      </c>
      <c r="C102" s="223"/>
      <c r="D102" s="223"/>
      <c r="E102" s="223"/>
      <c r="F102" s="223"/>
      <c r="G102" s="223"/>
      <c r="H102" s="223"/>
      <c r="I102" s="224"/>
    </row>
    <row r="103" spans="2:9" ht="33.75" customHeight="1">
      <c r="B103" s="3" t="s">
        <v>147</v>
      </c>
      <c r="C103" s="3" t="s">
        <v>148</v>
      </c>
      <c r="D103" s="1" t="s">
        <v>10</v>
      </c>
      <c r="E103" s="1" t="s">
        <v>10</v>
      </c>
      <c r="F103" s="12">
        <v>0</v>
      </c>
      <c r="G103" s="6">
        <v>3</v>
      </c>
      <c r="H103" s="6" t="s">
        <v>11</v>
      </c>
      <c r="I103" s="5" t="s">
        <v>478</v>
      </c>
    </row>
    <row r="104" spans="2:9" ht="37.5" customHeight="1">
      <c r="B104" s="3" t="s">
        <v>149</v>
      </c>
      <c r="C104" s="3" t="s">
        <v>150</v>
      </c>
      <c r="D104" s="1" t="s">
        <v>10</v>
      </c>
      <c r="E104" s="1" t="s">
        <v>10</v>
      </c>
      <c r="F104" s="12">
        <v>0</v>
      </c>
      <c r="G104" s="6">
        <v>2</v>
      </c>
      <c r="H104" s="6" t="s">
        <v>11</v>
      </c>
      <c r="I104" s="5" t="s">
        <v>12</v>
      </c>
    </row>
    <row r="105" spans="2:9" ht="33" customHeight="1">
      <c r="B105" s="3" t="s">
        <v>147</v>
      </c>
      <c r="C105" s="3" t="s">
        <v>151</v>
      </c>
      <c r="D105" s="1" t="s">
        <v>10</v>
      </c>
      <c r="E105" s="1" t="s">
        <v>10</v>
      </c>
      <c r="F105" s="12">
        <v>0</v>
      </c>
      <c r="G105" s="6">
        <v>3</v>
      </c>
      <c r="H105" s="6" t="s">
        <v>11</v>
      </c>
      <c r="I105" s="5" t="s">
        <v>478</v>
      </c>
    </row>
    <row r="106" spans="2:9" ht="36" customHeight="1">
      <c r="B106" s="3" t="s">
        <v>149</v>
      </c>
      <c r="C106" s="3" t="s">
        <v>152</v>
      </c>
      <c r="D106" s="1" t="s">
        <v>10</v>
      </c>
      <c r="E106" s="1" t="s">
        <v>10</v>
      </c>
      <c r="F106" s="12">
        <v>0</v>
      </c>
      <c r="G106" s="6">
        <v>2</v>
      </c>
      <c r="H106" s="6" t="s">
        <v>11</v>
      </c>
      <c r="I106" s="5" t="s">
        <v>12</v>
      </c>
    </row>
    <row r="107" spans="2:9" ht="36" customHeight="1">
      <c r="B107" s="3" t="s">
        <v>147</v>
      </c>
      <c r="C107" s="3" t="s">
        <v>153</v>
      </c>
      <c r="D107" s="1" t="s">
        <v>10</v>
      </c>
      <c r="E107" s="1" t="s">
        <v>10</v>
      </c>
      <c r="F107" s="12">
        <v>0</v>
      </c>
      <c r="G107" s="6">
        <v>2</v>
      </c>
      <c r="H107" s="6" t="s">
        <v>11</v>
      </c>
      <c r="I107" s="5" t="s">
        <v>112</v>
      </c>
    </row>
    <row r="108" spans="2:9" ht="76.5">
      <c r="B108" s="8" t="s">
        <v>147</v>
      </c>
      <c r="C108" s="8" t="s">
        <v>154</v>
      </c>
      <c r="D108" s="18" t="s">
        <v>10</v>
      </c>
      <c r="E108" s="18" t="s">
        <v>10</v>
      </c>
      <c r="F108" s="19">
        <v>0</v>
      </c>
      <c r="G108" s="9">
        <v>2</v>
      </c>
      <c r="H108" s="9" t="s">
        <v>11</v>
      </c>
      <c r="I108" s="8" t="s">
        <v>523</v>
      </c>
    </row>
    <row r="109" spans="2:9" ht="83.25" customHeight="1">
      <c r="B109" s="3" t="s">
        <v>149</v>
      </c>
      <c r="C109" s="3" t="s">
        <v>155</v>
      </c>
      <c r="D109" s="1" t="s">
        <v>10</v>
      </c>
      <c r="E109" s="1" t="s">
        <v>10</v>
      </c>
      <c r="F109" s="12">
        <v>0</v>
      </c>
      <c r="G109" s="6">
        <v>2</v>
      </c>
      <c r="H109" s="6" t="s">
        <v>11</v>
      </c>
      <c r="I109" s="5" t="s">
        <v>12</v>
      </c>
    </row>
    <row r="110" spans="2:9" ht="70.5" customHeight="1">
      <c r="B110" s="3" t="s">
        <v>149</v>
      </c>
      <c r="C110" s="3" t="s">
        <v>156</v>
      </c>
      <c r="D110" s="1" t="s">
        <v>10</v>
      </c>
      <c r="E110" s="1" t="s">
        <v>10</v>
      </c>
      <c r="F110" s="12">
        <v>0</v>
      </c>
      <c r="G110" s="6">
        <v>2</v>
      </c>
      <c r="H110" s="6" t="s">
        <v>11</v>
      </c>
      <c r="I110" s="5" t="s">
        <v>12</v>
      </c>
    </row>
    <row r="111" spans="2:9" ht="33" customHeight="1">
      <c r="B111" s="3" t="s">
        <v>149</v>
      </c>
      <c r="C111" s="3" t="s">
        <v>157</v>
      </c>
      <c r="D111" s="1" t="s">
        <v>10</v>
      </c>
      <c r="E111" s="1" t="s">
        <v>10</v>
      </c>
      <c r="F111" s="12">
        <v>0</v>
      </c>
      <c r="G111" s="6">
        <v>1</v>
      </c>
      <c r="H111" s="6" t="s">
        <v>11</v>
      </c>
      <c r="I111" s="5" t="s">
        <v>12</v>
      </c>
    </row>
    <row r="112" spans="2:9" ht="31.5" customHeight="1">
      <c r="B112" s="3" t="s">
        <v>147</v>
      </c>
      <c r="C112" s="3" t="s">
        <v>158</v>
      </c>
      <c r="D112" s="1" t="s">
        <v>10</v>
      </c>
      <c r="E112" s="1" t="s">
        <v>10</v>
      </c>
      <c r="F112" s="12">
        <v>0</v>
      </c>
      <c r="G112" s="6">
        <v>3</v>
      </c>
      <c r="H112" s="6" t="s">
        <v>11</v>
      </c>
      <c r="I112" s="5" t="s">
        <v>478</v>
      </c>
    </row>
    <row r="113" spans="2:9" ht="33" customHeight="1">
      <c r="B113" s="3" t="s">
        <v>147</v>
      </c>
      <c r="C113" s="3" t="s">
        <v>159</v>
      </c>
      <c r="D113" s="1" t="s">
        <v>10</v>
      </c>
      <c r="E113" s="1" t="s">
        <v>10</v>
      </c>
      <c r="F113" s="12">
        <v>0</v>
      </c>
      <c r="G113" s="6">
        <v>3</v>
      </c>
      <c r="H113" s="6" t="s">
        <v>11</v>
      </c>
      <c r="I113" s="5" t="s">
        <v>478</v>
      </c>
    </row>
    <row r="114" spans="2:9" ht="32.25" customHeight="1">
      <c r="B114" s="3" t="s">
        <v>147</v>
      </c>
      <c r="C114" s="3" t="s">
        <v>160</v>
      </c>
      <c r="D114" s="1" t="s">
        <v>10</v>
      </c>
      <c r="E114" s="1" t="s">
        <v>10</v>
      </c>
      <c r="F114" s="12">
        <v>0</v>
      </c>
      <c r="G114" s="6">
        <v>2</v>
      </c>
      <c r="H114" s="6" t="s">
        <v>11</v>
      </c>
      <c r="I114" s="5" t="s">
        <v>12</v>
      </c>
    </row>
    <row r="115" spans="2:9" ht="89.25">
      <c r="B115" s="3" t="s">
        <v>147</v>
      </c>
      <c r="C115" s="3" t="s">
        <v>161</v>
      </c>
      <c r="D115" s="6" t="s">
        <v>10</v>
      </c>
      <c r="E115" s="6" t="s">
        <v>10</v>
      </c>
      <c r="F115" s="7">
        <v>0</v>
      </c>
      <c r="G115" s="6">
        <v>2</v>
      </c>
      <c r="H115" s="6" t="s">
        <v>11</v>
      </c>
      <c r="I115" s="5" t="s">
        <v>112</v>
      </c>
    </row>
    <row r="116" spans="2:9" ht="25.5">
      <c r="B116" s="3" t="s">
        <v>147</v>
      </c>
      <c r="C116" s="3" t="s">
        <v>162</v>
      </c>
      <c r="D116" s="1" t="s">
        <v>10</v>
      </c>
      <c r="E116" s="1" t="s">
        <v>10</v>
      </c>
      <c r="F116" s="12">
        <v>0</v>
      </c>
      <c r="G116" s="6">
        <v>2</v>
      </c>
      <c r="H116" s="6" t="s">
        <v>11</v>
      </c>
      <c r="I116" s="5" t="s">
        <v>12</v>
      </c>
    </row>
    <row r="117" spans="2:9" ht="76.5">
      <c r="B117" s="8" t="s">
        <v>149</v>
      </c>
      <c r="C117" s="8" t="s">
        <v>163</v>
      </c>
      <c r="D117" s="9" t="s">
        <v>10</v>
      </c>
      <c r="E117" s="9" t="s">
        <v>10</v>
      </c>
      <c r="F117" s="10">
        <v>0</v>
      </c>
      <c r="G117" s="9">
        <v>2</v>
      </c>
      <c r="H117" s="9" t="s">
        <v>164</v>
      </c>
      <c r="I117" s="8" t="s">
        <v>524</v>
      </c>
    </row>
    <row r="118" spans="2:9" ht="76.5">
      <c r="B118" s="8" t="s">
        <v>149</v>
      </c>
      <c r="C118" s="8" t="s">
        <v>165</v>
      </c>
      <c r="D118" s="9" t="s">
        <v>10</v>
      </c>
      <c r="E118" s="9" t="s">
        <v>10</v>
      </c>
      <c r="F118" s="10">
        <v>0</v>
      </c>
      <c r="G118" s="9">
        <v>2</v>
      </c>
      <c r="H118" s="9" t="s">
        <v>164</v>
      </c>
      <c r="I118" s="8" t="s">
        <v>524</v>
      </c>
    </row>
    <row r="119" spans="2:9" ht="76.5">
      <c r="B119" s="8" t="s">
        <v>149</v>
      </c>
      <c r="C119" s="8" t="s">
        <v>166</v>
      </c>
      <c r="D119" s="9" t="s">
        <v>10</v>
      </c>
      <c r="E119" s="9" t="s">
        <v>10</v>
      </c>
      <c r="F119" s="10">
        <v>0</v>
      </c>
      <c r="G119" s="9">
        <v>2</v>
      </c>
      <c r="H119" s="9" t="s">
        <v>11</v>
      </c>
      <c r="I119" s="8" t="s">
        <v>524</v>
      </c>
    </row>
    <row r="120" spans="2:9" ht="81" customHeight="1">
      <c r="B120" s="3" t="s">
        <v>149</v>
      </c>
      <c r="C120" s="3" t="s">
        <v>167</v>
      </c>
      <c r="D120" s="6" t="s">
        <v>10</v>
      </c>
      <c r="E120" s="6" t="s">
        <v>10</v>
      </c>
      <c r="F120" s="7">
        <v>0</v>
      </c>
      <c r="G120" s="6">
        <v>2</v>
      </c>
      <c r="H120" s="6" t="s">
        <v>11</v>
      </c>
      <c r="I120" s="5" t="s">
        <v>112</v>
      </c>
    </row>
    <row r="121" spans="2:9" ht="81" customHeight="1">
      <c r="B121" s="3" t="s">
        <v>149</v>
      </c>
      <c r="C121" s="3" t="s">
        <v>168</v>
      </c>
      <c r="D121" s="6" t="s">
        <v>10</v>
      </c>
      <c r="E121" s="6" t="s">
        <v>10</v>
      </c>
      <c r="F121" s="6">
        <v>0</v>
      </c>
      <c r="G121" s="6">
        <v>1</v>
      </c>
      <c r="H121" s="6" t="s">
        <v>11</v>
      </c>
      <c r="I121" s="5" t="s">
        <v>112</v>
      </c>
    </row>
    <row r="122" spans="2:9" ht="24" customHeight="1">
      <c r="B122" s="194"/>
      <c r="C122" s="194"/>
      <c r="D122" s="195"/>
      <c r="E122" s="195"/>
      <c r="F122" s="195"/>
      <c r="G122" s="195"/>
      <c r="H122" s="195"/>
      <c r="I122" s="194"/>
    </row>
    <row r="123" spans="2:9" ht="30" customHeight="1">
      <c r="B123" s="225" t="s">
        <v>169</v>
      </c>
      <c r="C123" s="213"/>
      <c r="D123" s="213"/>
      <c r="E123" s="213"/>
      <c r="F123" s="213"/>
      <c r="G123" s="213"/>
      <c r="H123" s="213"/>
      <c r="I123" s="214"/>
    </row>
    <row r="124" spans="2:9" ht="33" customHeight="1">
      <c r="B124" s="20" t="s">
        <v>170</v>
      </c>
      <c r="C124" s="3" t="s">
        <v>171</v>
      </c>
      <c r="D124" s="1" t="s">
        <v>10</v>
      </c>
      <c r="E124" s="1" t="s">
        <v>10</v>
      </c>
      <c r="F124" s="12">
        <v>0</v>
      </c>
      <c r="G124" s="1">
        <v>3</v>
      </c>
      <c r="H124" s="1" t="s">
        <v>172</v>
      </c>
      <c r="I124" s="5" t="s">
        <v>12</v>
      </c>
    </row>
    <row r="125" spans="2:9" ht="33.75" customHeight="1">
      <c r="B125" s="20" t="s">
        <v>170</v>
      </c>
      <c r="C125" s="3" t="s">
        <v>173</v>
      </c>
      <c r="D125" s="1" t="s">
        <v>10</v>
      </c>
      <c r="E125" s="1" t="s">
        <v>10</v>
      </c>
      <c r="F125" s="12">
        <v>0</v>
      </c>
      <c r="G125" s="6">
        <v>3</v>
      </c>
      <c r="H125" s="6" t="s">
        <v>11</v>
      </c>
      <c r="I125" s="5" t="s">
        <v>12</v>
      </c>
    </row>
    <row r="126" spans="2:9" ht="33.75" customHeight="1">
      <c r="B126" s="20" t="s">
        <v>170</v>
      </c>
      <c r="C126" s="3" t="s">
        <v>174</v>
      </c>
      <c r="D126" s="1" t="s">
        <v>10</v>
      </c>
      <c r="E126" s="1" t="s">
        <v>10</v>
      </c>
      <c r="F126" s="12">
        <v>0</v>
      </c>
      <c r="G126" s="1">
        <v>3</v>
      </c>
      <c r="H126" s="1" t="s">
        <v>172</v>
      </c>
      <c r="I126" s="5" t="s">
        <v>12</v>
      </c>
    </row>
    <row r="127" spans="2:9" ht="34.5" customHeight="1">
      <c r="B127" s="20" t="s">
        <v>170</v>
      </c>
      <c r="C127" s="3" t="s">
        <v>175</v>
      </c>
      <c r="D127" s="1" t="s">
        <v>10</v>
      </c>
      <c r="E127" s="1" t="s">
        <v>10</v>
      </c>
      <c r="F127" s="12">
        <v>0</v>
      </c>
      <c r="G127" s="1">
        <v>3</v>
      </c>
      <c r="H127" s="1" t="s">
        <v>172</v>
      </c>
      <c r="I127" s="5" t="s">
        <v>12</v>
      </c>
    </row>
    <row r="128" spans="2:9" ht="33.75" customHeight="1">
      <c r="B128" s="4" t="s">
        <v>176</v>
      </c>
      <c r="C128" s="3" t="s">
        <v>177</v>
      </c>
      <c r="D128" s="1" t="s">
        <v>10</v>
      </c>
      <c r="E128" s="1" t="s">
        <v>10</v>
      </c>
      <c r="F128" s="12">
        <v>0</v>
      </c>
      <c r="G128" s="1">
        <v>3</v>
      </c>
      <c r="H128" s="1" t="s">
        <v>172</v>
      </c>
      <c r="I128" s="5" t="s">
        <v>12</v>
      </c>
    </row>
    <row r="129" spans="2:9" ht="35.25" customHeight="1">
      <c r="B129" s="4" t="s">
        <v>176</v>
      </c>
      <c r="C129" s="3" t="s">
        <v>178</v>
      </c>
      <c r="D129" s="1" t="s">
        <v>10</v>
      </c>
      <c r="E129" s="1" t="s">
        <v>10</v>
      </c>
      <c r="F129" s="12">
        <v>0</v>
      </c>
      <c r="G129" s="1">
        <v>3</v>
      </c>
      <c r="H129" s="1" t="s">
        <v>172</v>
      </c>
      <c r="I129" s="5" t="s">
        <v>12</v>
      </c>
    </row>
    <row r="130" spans="2:9" ht="36" customHeight="1">
      <c r="B130" s="4" t="s">
        <v>176</v>
      </c>
      <c r="C130" s="3" t="s">
        <v>179</v>
      </c>
      <c r="D130" s="1" t="s">
        <v>10</v>
      </c>
      <c r="E130" s="1" t="s">
        <v>10</v>
      </c>
      <c r="F130" s="12">
        <v>0</v>
      </c>
      <c r="G130" s="1">
        <v>2</v>
      </c>
      <c r="H130" s="1" t="s">
        <v>172</v>
      </c>
      <c r="I130" s="5" t="s">
        <v>12</v>
      </c>
    </row>
    <row r="131" spans="2:9" ht="45.75" customHeight="1">
      <c r="B131" s="4" t="s">
        <v>147</v>
      </c>
      <c r="C131" s="3" t="s">
        <v>180</v>
      </c>
      <c r="D131" s="1" t="s">
        <v>10</v>
      </c>
      <c r="E131" s="1" t="s">
        <v>10</v>
      </c>
      <c r="F131" s="12">
        <v>0</v>
      </c>
      <c r="G131" s="1">
        <v>3</v>
      </c>
      <c r="H131" s="41" t="s">
        <v>172</v>
      </c>
      <c r="I131" s="5" t="s">
        <v>478</v>
      </c>
    </row>
    <row r="132" spans="2:9" ht="36.75" customHeight="1">
      <c r="B132" s="4" t="s">
        <v>147</v>
      </c>
      <c r="C132" s="3" t="s">
        <v>181</v>
      </c>
      <c r="D132" s="1" t="s">
        <v>10</v>
      </c>
      <c r="E132" s="1" t="s">
        <v>10</v>
      </c>
      <c r="F132" s="12">
        <v>0</v>
      </c>
      <c r="G132" s="1">
        <v>2</v>
      </c>
      <c r="H132" s="1" t="s">
        <v>172</v>
      </c>
      <c r="I132" s="5" t="s">
        <v>12</v>
      </c>
    </row>
    <row r="133" spans="2:9" ht="100.5" customHeight="1">
      <c r="B133" s="21" t="s">
        <v>182</v>
      </c>
      <c r="C133" s="8" t="s">
        <v>183</v>
      </c>
      <c r="D133" s="18" t="s">
        <v>134</v>
      </c>
      <c r="E133" s="18" t="s">
        <v>184</v>
      </c>
      <c r="F133" s="19">
        <v>500000</v>
      </c>
      <c r="G133" s="18">
        <v>3</v>
      </c>
      <c r="H133" s="18" t="s">
        <v>85</v>
      </c>
      <c r="I133" s="8" t="s">
        <v>518</v>
      </c>
    </row>
    <row r="134" spans="2:9" ht="30" customHeight="1">
      <c r="B134" s="246" t="s">
        <v>185</v>
      </c>
      <c r="C134" s="247"/>
      <c r="D134" s="247"/>
      <c r="E134" s="247"/>
      <c r="F134" s="247"/>
      <c r="G134" s="247"/>
      <c r="H134" s="248"/>
      <c r="I134" s="22"/>
    </row>
    <row r="135" spans="2:9" ht="45.75" customHeight="1">
      <c r="B135" s="23" t="s">
        <v>186</v>
      </c>
      <c r="C135" s="3" t="s">
        <v>187</v>
      </c>
      <c r="D135" s="1" t="s">
        <v>10</v>
      </c>
      <c r="E135" s="24" t="s">
        <v>188</v>
      </c>
      <c r="F135" s="12">
        <v>0</v>
      </c>
      <c r="G135" s="1" t="s">
        <v>189</v>
      </c>
      <c r="H135" s="1" t="s">
        <v>104</v>
      </c>
      <c r="I135" s="5" t="s">
        <v>12</v>
      </c>
    </row>
    <row r="136" spans="2:9" ht="39" customHeight="1">
      <c r="B136" s="23" t="s">
        <v>186</v>
      </c>
      <c r="C136" s="3" t="s">
        <v>190</v>
      </c>
      <c r="D136" s="1" t="s">
        <v>10</v>
      </c>
      <c r="E136" s="24" t="s">
        <v>188</v>
      </c>
      <c r="F136" s="12">
        <v>0</v>
      </c>
      <c r="G136" s="1" t="s">
        <v>191</v>
      </c>
      <c r="H136" s="1" t="s">
        <v>104</v>
      </c>
      <c r="I136" s="5" t="s">
        <v>12</v>
      </c>
    </row>
    <row r="137" spans="2:9" ht="39.75" customHeight="1">
      <c r="B137" s="23" t="s">
        <v>186</v>
      </c>
      <c r="C137" s="3" t="s">
        <v>192</v>
      </c>
      <c r="D137" s="1" t="s">
        <v>10</v>
      </c>
      <c r="E137" s="24" t="s">
        <v>188</v>
      </c>
      <c r="F137" s="12">
        <v>0</v>
      </c>
      <c r="G137" s="25" t="s">
        <v>193</v>
      </c>
      <c r="H137" s="24" t="s">
        <v>109</v>
      </c>
      <c r="I137" s="5" t="s">
        <v>12</v>
      </c>
    </row>
    <row r="138" spans="2:9" ht="48" customHeight="1">
      <c r="B138" s="23" t="s">
        <v>186</v>
      </c>
      <c r="C138" s="3" t="s">
        <v>194</v>
      </c>
      <c r="D138" s="1" t="s">
        <v>10</v>
      </c>
      <c r="E138" s="24" t="s">
        <v>188</v>
      </c>
      <c r="F138" s="12">
        <v>0</v>
      </c>
      <c r="G138" s="24" t="s">
        <v>195</v>
      </c>
      <c r="H138" s="1" t="s">
        <v>196</v>
      </c>
      <c r="I138" s="5" t="s">
        <v>12</v>
      </c>
    </row>
    <row r="139" spans="2:9" ht="45.75" customHeight="1">
      <c r="B139" s="23" t="s">
        <v>186</v>
      </c>
      <c r="C139" s="3" t="s">
        <v>197</v>
      </c>
      <c r="D139" s="1" t="s">
        <v>10</v>
      </c>
      <c r="E139" s="24" t="s">
        <v>188</v>
      </c>
      <c r="F139" s="12">
        <v>0</v>
      </c>
      <c r="G139" s="24" t="s">
        <v>198</v>
      </c>
      <c r="H139" s="1" t="s">
        <v>104</v>
      </c>
      <c r="I139" s="5" t="s">
        <v>12</v>
      </c>
    </row>
    <row r="140" spans="2:9" ht="49.5" customHeight="1">
      <c r="B140" s="23" t="s">
        <v>186</v>
      </c>
      <c r="C140" s="3" t="s">
        <v>199</v>
      </c>
      <c r="D140" s="1" t="s">
        <v>10</v>
      </c>
      <c r="E140" s="24" t="s">
        <v>188</v>
      </c>
      <c r="F140" s="12">
        <v>0</v>
      </c>
      <c r="G140" s="24" t="s">
        <v>200</v>
      </c>
      <c r="H140" s="1" t="s">
        <v>104</v>
      </c>
      <c r="I140" s="5" t="s">
        <v>12</v>
      </c>
    </row>
    <row r="141" spans="2:9" ht="52.5" customHeight="1">
      <c r="B141" s="23" t="s">
        <v>186</v>
      </c>
      <c r="C141" s="3" t="s">
        <v>201</v>
      </c>
      <c r="D141" s="1" t="s">
        <v>10</v>
      </c>
      <c r="E141" s="24" t="s">
        <v>188</v>
      </c>
      <c r="F141" s="12">
        <v>0</v>
      </c>
      <c r="G141" s="24" t="s">
        <v>198</v>
      </c>
      <c r="H141" s="24" t="s">
        <v>109</v>
      </c>
      <c r="I141" s="5" t="s">
        <v>12</v>
      </c>
    </row>
    <row r="142" spans="2:9" ht="41.25" customHeight="1">
      <c r="B142" s="4" t="s">
        <v>27</v>
      </c>
      <c r="C142" s="3" t="s">
        <v>202</v>
      </c>
      <c r="D142" s="1" t="s">
        <v>10</v>
      </c>
      <c r="E142" s="24" t="s">
        <v>188</v>
      </c>
      <c r="F142" s="12">
        <v>0</v>
      </c>
      <c r="G142" s="24" t="s">
        <v>198</v>
      </c>
      <c r="H142" s="1" t="s">
        <v>203</v>
      </c>
      <c r="I142" s="5" t="s">
        <v>12</v>
      </c>
    </row>
    <row r="143" spans="2:9" ht="38.25" customHeight="1">
      <c r="B143" s="183" t="s">
        <v>27</v>
      </c>
      <c r="C143" s="184" t="s">
        <v>204</v>
      </c>
      <c r="D143" s="185" t="s">
        <v>10</v>
      </c>
      <c r="E143" s="25" t="s">
        <v>188</v>
      </c>
      <c r="F143" s="186">
        <v>0</v>
      </c>
      <c r="G143" s="25" t="s">
        <v>193</v>
      </c>
      <c r="H143" s="185" t="s">
        <v>205</v>
      </c>
      <c r="I143" s="5" t="s">
        <v>478</v>
      </c>
    </row>
    <row r="144" spans="2:9" ht="48" customHeight="1">
      <c r="B144" s="4" t="s">
        <v>27</v>
      </c>
      <c r="C144" s="3" t="s">
        <v>206</v>
      </c>
      <c r="D144" s="1" t="s">
        <v>10</v>
      </c>
      <c r="E144" s="24" t="s">
        <v>188</v>
      </c>
      <c r="F144" s="12">
        <v>0</v>
      </c>
      <c r="G144" s="24" t="s">
        <v>207</v>
      </c>
      <c r="H144" s="1" t="s">
        <v>205</v>
      </c>
      <c r="I144" s="5" t="s">
        <v>478</v>
      </c>
    </row>
    <row r="145" spans="2:9" ht="97.5" customHeight="1">
      <c r="B145" s="201"/>
      <c r="C145" s="194"/>
      <c r="D145" s="202"/>
      <c r="E145" s="204"/>
      <c r="F145" s="203"/>
      <c r="G145" s="204"/>
      <c r="H145" s="202"/>
      <c r="I145" s="194"/>
    </row>
    <row r="146" spans="2:9" ht="30" customHeight="1">
      <c r="B146" s="225" t="s">
        <v>208</v>
      </c>
      <c r="C146" s="213"/>
      <c r="D146" s="213"/>
      <c r="E146" s="213"/>
      <c r="F146" s="213"/>
      <c r="G146" s="213"/>
      <c r="H146" s="214"/>
      <c r="I146" s="191"/>
    </row>
    <row r="147" spans="2:9" ht="35.25" customHeight="1">
      <c r="B147" s="4" t="s">
        <v>211</v>
      </c>
      <c r="C147" s="230" t="s">
        <v>209</v>
      </c>
      <c r="D147" s="231"/>
      <c r="E147" s="231"/>
      <c r="F147" s="231"/>
      <c r="G147" s="231"/>
      <c r="H147" s="232"/>
      <c r="I147" s="5" t="s">
        <v>210</v>
      </c>
    </row>
    <row r="148" spans="2:9" ht="63.75">
      <c r="B148" s="21" t="s">
        <v>211</v>
      </c>
      <c r="C148" s="182" t="s">
        <v>477</v>
      </c>
      <c r="D148" s="18" t="s">
        <v>188</v>
      </c>
      <c r="E148" s="18" t="s">
        <v>188</v>
      </c>
      <c r="F148" s="18">
        <v>0</v>
      </c>
      <c r="G148" s="18">
        <v>2</v>
      </c>
      <c r="H148" s="30" t="s">
        <v>85</v>
      </c>
      <c r="I148" s="8" t="s">
        <v>525</v>
      </c>
    </row>
    <row r="149" spans="2:9" ht="25.5">
      <c r="B149" s="4" t="s">
        <v>211</v>
      </c>
      <c r="C149" s="3" t="s">
        <v>212</v>
      </c>
      <c r="D149" s="2" t="s">
        <v>188</v>
      </c>
      <c r="E149" s="2" t="s">
        <v>188</v>
      </c>
      <c r="F149" s="24">
        <v>0</v>
      </c>
      <c r="G149" s="24">
        <v>2</v>
      </c>
      <c r="H149" s="2" t="s">
        <v>85</v>
      </c>
      <c r="I149" s="5" t="s">
        <v>12</v>
      </c>
    </row>
    <row r="150" spans="2:9" ht="63.75">
      <c r="B150" s="21" t="s">
        <v>211</v>
      </c>
      <c r="C150" s="8" t="s">
        <v>206</v>
      </c>
      <c r="D150" s="30" t="s">
        <v>188</v>
      </c>
      <c r="E150" s="30" t="s">
        <v>188</v>
      </c>
      <c r="F150" s="181">
        <v>0</v>
      </c>
      <c r="G150" s="181">
        <v>2</v>
      </c>
      <c r="H150" s="30" t="s">
        <v>85</v>
      </c>
      <c r="I150" s="8" t="s">
        <v>525</v>
      </c>
    </row>
    <row r="151" spans="2:9" ht="25.5">
      <c r="B151" s="23" t="s">
        <v>213</v>
      </c>
      <c r="C151" s="230" t="s">
        <v>214</v>
      </c>
      <c r="D151" s="231"/>
      <c r="E151" s="231"/>
      <c r="F151" s="231"/>
      <c r="G151" s="231"/>
      <c r="H151" s="232"/>
      <c r="I151" s="5" t="s">
        <v>210</v>
      </c>
    </row>
    <row r="152" spans="2:9" ht="30" customHeight="1">
      <c r="B152" s="216" t="s">
        <v>215</v>
      </c>
      <c r="C152" s="216"/>
      <c r="D152" s="216"/>
      <c r="E152" s="216"/>
      <c r="F152" s="216"/>
      <c r="G152" s="216"/>
      <c r="H152" s="216"/>
      <c r="I152" s="5"/>
    </row>
    <row r="153" spans="2:9" s="200" customFormat="1" ht="26.25" customHeight="1">
      <c r="B153" s="193"/>
      <c r="C153" s="210" t="s">
        <v>509</v>
      </c>
      <c r="D153" s="210"/>
      <c r="E153" s="210"/>
      <c r="F153" s="210"/>
      <c r="G153" s="210"/>
      <c r="H153" s="245"/>
      <c r="I153" s="27"/>
    </row>
    <row r="154" spans="2:9" ht="38.25">
      <c r="B154" s="23" t="s">
        <v>8</v>
      </c>
      <c r="C154" s="3" t="s">
        <v>510</v>
      </c>
      <c r="D154" s="2" t="s">
        <v>188</v>
      </c>
      <c r="E154" s="2" t="s">
        <v>188</v>
      </c>
      <c r="F154" s="26">
        <v>0</v>
      </c>
      <c r="G154" s="26">
        <v>2</v>
      </c>
      <c r="H154" s="26" t="s">
        <v>216</v>
      </c>
      <c r="I154" s="5" t="s">
        <v>12</v>
      </c>
    </row>
    <row r="155" spans="2:9" ht="38.25">
      <c r="B155" s="23" t="s">
        <v>8</v>
      </c>
      <c r="C155" s="3" t="s">
        <v>511</v>
      </c>
      <c r="D155" s="2" t="s">
        <v>188</v>
      </c>
      <c r="E155" s="2" t="s">
        <v>188</v>
      </c>
      <c r="F155" s="26">
        <v>0</v>
      </c>
      <c r="G155" s="26">
        <v>2</v>
      </c>
      <c r="H155" s="26" t="s">
        <v>217</v>
      </c>
      <c r="I155" s="5" t="s">
        <v>12</v>
      </c>
    </row>
    <row r="156" spans="2:9" ht="38.25">
      <c r="B156" s="23" t="s">
        <v>8</v>
      </c>
      <c r="C156" s="27" t="s">
        <v>512</v>
      </c>
      <c r="D156" s="2" t="s">
        <v>188</v>
      </c>
      <c r="E156" s="2" t="s">
        <v>188</v>
      </c>
      <c r="F156" s="26">
        <v>0</v>
      </c>
      <c r="G156" s="26">
        <v>2</v>
      </c>
      <c r="H156" s="26" t="s">
        <v>217</v>
      </c>
      <c r="I156" s="5" t="s">
        <v>12</v>
      </c>
    </row>
    <row r="157" spans="2:9" ht="38.25">
      <c r="B157" s="28" t="s">
        <v>8</v>
      </c>
      <c r="C157" s="3" t="s">
        <v>513</v>
      </c>
      <c r="D157" s="2" t="s">
        <v>188</v>
      </c>
      <c r="E157" s="2" t="s">
        <v>188</v>
      </c>
      <c r="F157" s="26">
        <v>0</v>
      </c>
      <c r="G157" s="26">
        <v>2</v>
      </c>
      <c r="H157" s="26" t="s">
        <v>109</v>
      </c>
      <c r="I157" s="5" t="s">
        <v>12</v>
      </c>
    </row>
    <row r="158" spans="2:9" ht="47.25" customHeight="1">
      <c r="B158" s="23" t="s">
        <v>218</v>
      </c>
      <c r="C158" s="3" t="s">
        <v>219</v>
      </c>
      <c r="D158" s="2" t="s">
        <v>188</v>
      </c>
      <c r="E158" s="2" t="s">
        <v>188</v>
      </c>
      <c r="F158" s="26">
        <v>0</v>
      </c>
      <c r="G158" s="26">
        <v>2</v>
      </c>
      <c r="H158" s="26" t="s">
        <v>216</v>
      </c>
      <c r="I158" s="5" t="s">
        <v>12</v>
      </c>
    </row>
    <row r="159" spans="2:9" ht="63.75">
      <c r="B159" s="29" t="s">
        <v>218</v>
      </c>
      <c r="C159" s="8" t="s">
        <v>220</v>
      </c>
      <c r="D159" s="30" t="s">
        <v>188</v>
      </c>
      <c r="E159" s="30" t="s">
        <v>188</v>
      </c>
      <c r="F159" s="31">
        <v>0</v>
      </c>
      <c r="G159" s="31">
        <v>2</v>
      </c>
      <c r="H159" s="31" t="s">
        <v>109</v>
      </c>
      <c r="I159" s="8" t="s">
        <v>520</v>
      </c>
    </row>
    <row r="160" spans="2:9" ht="25.5">
      <c r="B160" s="28" t="s">
        <v>218</v>
      </c>
      <c r="C160" s="27" t="s">
        <v>221</v>
      </c>
      <c r="D160" s="2" t="s">
        <v>188</v>
      </c>
      <c r="E160" s="2" t="s">
        <v>188</v>
      </c>
      <c r="F160" s="26">
        <v>0</v>
      </c>
      <c r="G160" s="26">
        <v>2</v>
      </c>
      <c r="H160" s="26" t="s">
        <v>216</v>
      </c>
      <c r="I160" s="5" t="s">
        <v>12</v>
      </c>
    </row>
    <row r="161" spans="2:9" ht="38.25">
      <c r="B161" s="28" t="s">
        <v>222</v>
      </c>
      <c r="C161" s="27" t="s">
        <v>223</v>
      </c>
      <c r="D161" s="165" t="s">
        <v>188</v>
      </c>
      <c r="E161" s="165" t="s">
        <v>188</v>
      </c>
      <c r="F161" s="187">
        <v>0</v>
      </c>
      <c r="G161" s="187">
        <v>2</v>
      </c>
      <c r="H161" s="187" t="s">
        <v>216</v>
      </c>
      <c r="I161" s="5" t="s">
        <v>478</v>
      </c>
    </row>
    <row r="162" spans="2:9" ht="63.75">
      <c r="B162" s="29" t="s">
        <v>222</v>
      </c>
      <c r="C162" s="8" t="s">
        <v>224</v>
      </c>
      <c r="D162" s="30" t="s">
        <v>188</v>
      </c>
      <c r="E162" s="30" t="s">
        <v>188</v>
      </c>
      <c r="F162" s="31">
        <v>0</v>
      </c>
      <c r="G162" s="31">
        <v>2</v>
      </c>
      <c r="H162" s="31"/>
      <c r="I162" s="8" t="s">
        <v>520</v>
      </c>
    </row>
    <row r="163" spans="2:9" ht="25.5">
      <c r="B163" s="23" t="s">
        <v>225</v>
      </c>
      <c r="C163" s="3" t="s">
        <v>226</v>
      </c>
      <c r="D163" s="2" t="s">
        <v>188</v>
      </c>
      <c r="E163" s="2" t="s">
        <v>188</v>
      </c>
      <c r="F163" s="26">
        <v>0</v>
      </c>
      <c r="G163" s="26">
        <v>2</v>
      </c>
      <c r="H163" s="26" t="s">
        <v>216</v>
      </c>
      <c r="I163" s="5" t="s">
        <v>12</v>
      </c>
    </row>
    <row r="164" spans="2:10" ht="78" customHeight="1">
      <c r="B164" s="29" t="s">
        <v>225</v>
      </c>
      <c r="C164" s="8" t="s">
        <v>227</v>
      </c>
      <c r="D164" s="30" t="s">
        <v>188</v>
      </c>
      <c r="E164" s="30" t="s">
        <v>188</v>
      </c>
      <c r="F164" s="31">
        <v>0</v>
      </c>
      <c r="G164" s="31">
        <v>2</v>
      </c>
      <c r="H164" s="31" t="s">
        <v>109</v>
      </c>
      <c r="I164" s="8" t="s">
        <v>522</v>
      </c>
      <c r="J164" s="42" t="s">
        <v>445</v>
      </c>
    </row>
    <row r="165" spans="2:9" ht="63.75">
      <c r="B165" s="23" t="s">
        <v>225</v>
      </c>
      <c r="C165" s="3" t="s">
        <v>444</v>
      </c>
      <c r="D165" s="2" t="s">
        <v>188</v>
      </c>
      <c r="E165" s="2" t="s">
        <v>188</v>
      </c>
      <c r="F165" s="26">
        <v>0</v>
      </c>
      <c r="G165" s="26">
        <v>2</v>
      </c>
      <c r="H165" s="26" t="s">
        <v>216</v>
      </c>
      <c r="I165" s="5" t="s">
        <v>12</v>
      </c>
    </row>
    <row r="166" spans="2:9" ht="51">
      <c r="B166" s="23" t="s">
        <v>225</v>
      </c>
      <c r="C166" s="3" t="s">
        <v>228</v>
      </c>
      <c r="D166" s="2" t="s">
        <v>188</v>
      </c>
      <c r="E166" s="2" t="s">
        <v>188</v>
      </c>
      <c r="F166" s="26"/>
      <c r="G166" s="26">
        <v>2</v>
      </c>
      <c r="H166" s="26" t="s">
        <v>216</v>
      </c>
      <c r="I166" s="5" t="s">
        <v>12</v>
      </c>
    </row>
    <row r="167" spans="2:9" ht="83.25" customHeight="1">
      <c r="B167" s="23" t="s">
        <v>211</v>
      </c>
      <c r="C167" s="3" t="s">
        <v>229</v>
      </c>
      <c r="D167" s="2" t="s">
        <v>188</v>
      </c>
      <c r="E167" s="2" t="s">
        <v>188</v>
      </c>
      <c r="F167" s="26">
        <v>0</v>
      </c>
      <c r="G167" s="26">
        <v>2</v>
      </c>
      <c r="H167" s="26" t="s">
        <v>216</v>
      </c>
      <c r="I167" s="5" t="s">
        <v>12</v>
      </c>
    </row>
    <row r="168" spans="2:9" ht="30" customHeight="1">
      <c r="B168" s="216" t="s">
        <v>230</v>
      </c>
      <c r="C168" s="216"/>
      <c r="D168" s="216"/>
      <c r="E168" s="216"/>
      <c r="F168" s="216"/>
      <c r="G168" s="216"/>
      <c r="H168" s="216"/>
      <c r="I168" s="5"/>
    </row>
    <row r="169" spans="2:9" ht="63.75">
      <c r="B169" s="26" t="s">
        <v>231</v>
      </c>
      <c r="C169" s="3" t="s">
        <v>467</v>
      </c>
      <c r="D169" s="26"/>
      <c r="E169" s="26"/>
      <c r="F169" s="2"/>
      <c r="G169" s="33">
        <v>2</v>
      </c>
      <c r="H169" s="6" t="s">
        <v>172</v>
      </c>
      <c r="I169" s="5" t="s">
        <v>12</v>
      </c>
    </row>
    <row r="170" spans="2:9" ht="153">
      <c r="B170" s="26" t="s">
        <v>232</v>
      </c>
      <c r="C170" s="3" t="s">
        <v>514</v>
      </c>
      <c r="D170" s="26"/>
      <c r="E170" s="26"/>
      <c r="F170" s="2"/>
      <c r="G170" s="33">
        <v>3</v>
      </c>
      <c r="H170" s="6" t="s">
        <v>11</v>
      </c>
      <c r="I170" s="5" t="s">
        <v>12</v>
      </c>
    </row>
    <row r="171" spans="2:9" ht="76.5">
      <c r="B171" s="26" t="s">
        <v>176</v>
      </c>
      <c r="C171" s="3" t="s">
        <v>468</v>
      </c>
      <c r="D171" s="26"/>
      <c r="E171" s="26"/>
      <c r="F171" s="2"/>
      <c r="G171" s="33">
        <v>2</v>
      </c>
      <c r="H171" s="6" t="s">
        <v>11</v>
      </c>
      <c r="I171" s="5" t="s">
        <v>12</v>
      </c>
    </row>
    <row r="172" spans="2:9" ht="76.5">
      <c r="B172" s="26" t="s">
        <v>102</v>
      </c>
      <c r="C172" s="3" t="s">
        <v>469</v>
      </c>
      <c r="D172" s="26"/>
      <c r="E172" s="26"/>
      <c r="F172" s="2"/>
      <c r="G172" s="33">
        <v>2</v>
      </c>
      <c r="H172" s="6" t="s">
        <v>11</v>
      </c>
      <c r="I172" s="5" t="s">
        <v>12</v>
      </c>
    </row>
    <row r="173" spans="2:9" ht="12.75">
      <c r="B173" s="217" t="s">
        <v>233</v>
      </c>
      <c r="C173" s="240" t="s">
        <v>446</v>
      </c>
      <c r="D173" s="218">
        <v>2</v>
      </c>
      <c r="E173" s="241" t="s">
        <v>447</v>
      </c>
      <c r="F173" s="241" t="s">
        <v>448</v>
      </c>
      <c r="G173" s="205">
        <v>2</v>
      </c>
      <c r="H173" s="206" t="s">
        <v>85</v>
      </c>
      <c r="I173" s="215" t="s">
        <v>12</v>
      </c>
    </row>
    <row r="174" spans="2:9" ht="38.25" customHeight="1">
      <c r="B174" s="217"/>
      <c r="C174" s="240"/>
      <c r="D174" s="219"/>
      <c r="E174" s="243"/>
      <c r="F174" s="243"/>
      <c r="G174" s="205"/>
      <c r="H174" s="206"/>
      <c r="I174" s="215"/>
    </row>
    <row r="175" spans="2:9" ht="145.5" customHeight="1">
      <c r="B175" s="32" t="s">
        <v>232</v>
      </c>
      <c r="C175" s="3" t="s">
        <v>239</v>
      </c>
      <c r="D175" s="167" t="s">
        <v>449</v>
      </c>
      <c r="E175" s="26"/>
      <c r="F175" s="2"/>
      <c r="G175" s="33">
        <v>3</v>
      </c>
      <c r="H175" s="41" t="s">
        <v>85</v>
      </c>
      <c r="I175" s="5" t="s">
        <v>12</v>
      </c>
    </row>
    <row r="176" spans="2:9" ht="51">
      <c r="B176" s="4" t="s">
        <v>83</v>
      </c>
      <c r="C176" s="3" t="s">
        <v>515</v>
      </c>
      <c r="D176" s="167"/>
      <c r="E176" s="2"/>
      <c r="F176" s="2"/>
      <c r="G176" s="33">
        <v>2</v>
      </c>
      <c r="H176" s="2" t="s">
        <v>516</v>
      </c>
      <c r="I176" s="5" t="s">
        <v>12</v>
      </c>
    </row>
    <row r="177" spans="2:9" ht="30" customHeight="1">
      <c r="B177" s="34"/>
      <c r="C177" s="35"/>
      <c r="D177" s="36"/>
      <c r="E177" s="36"/>
      <c r="F177" s="36"/>
      <c r="G177" s="36"/>
      <c r="H177" s="36"/>
      <c r="I177" s="35"/>
    </row>
    <row r="178" spans="2:9" ht="12.75">
      <c r="B178" s="34"/>
      <c r="C178" s="35"/>
      <c r="D178" s="36"/>
      <c r="E178" s="36"/>
      <c r="F178" s="36"/>
      <c r="G178" s="36"/>
      <c r="H178" s="36"/>
      <c r="I178" s="35"/>
    </row>
  </sheetData>
  <mergeCells count="36">
    <mergeCell ref="C61:H61"/>
    <mergeCell ref="C65:H65"/>
    <mergeCell ref="C153:H153"/>
    <mergeCell ref="C147:H147"/>
    <mergeCell ref="C151:H151"/>
    <mergeCell ref="B152:H152"/>
    <mergeCell ref="B102:I102"/>
    <mergeCell ref="B123:I123"/>
    <mergeCell ref="B134:H134"/>
    <mergeCell ref="B146:H146"/>
    <mergeCell ref="I173:I174"/>
    <mergeCell ref="B168:H168"/>
    <mergeCell ref="B173:B174"/>
    <mergeCell ref="C173:C174"/>
    <mergeCell ref="D173:D174"/>
    <mergeCell ref="E173:E174"/>
    <mergeCell ref="F173:F174"/>
    <mergeCell ref="G173:G174"/>
    <mergeCell ref="H173:H174"/>
    <mergeCell ref="I71:I75"/>
    <mergeCell ref="G89:G90"/>
    <mergeCell ref="H89:H90"/>
    <mergeCell ref="B98:I98"/>
    <mergeCell ref="B62:B64"/>
    <mergeCell ref="B66:B67"/>
    <mergeCell ref="B69:B75"/>
    <mergeCell ref="C69:H69"/>
    <mergeCell ref="B42:H42"/>
    <mergeCell ref="B46:I46"/>
    <mergeCell ref="B55:I55"/>
    <mergeCell ref="B59:B60"/>
    <mergeCell ref="C47:H47"/>
    <mergeCell ref="B1:G1"/>
    <mergeCell ref="B3:I3"/>
    <mergeCell ref="B30:I30"/>
    <mergeCell ref="B40:I40"/>
  </mergeCells>
  <printOptions/>
  <pageMargins left="0.7874015748031497" right="0.27" top="0.51" bottom="0.38" header="0.5118110236220472" footer="0.4"/>
  <pageSetup horizontalDpi="600" verticalDpi="600" orientation="landscape" paperSize="9" scale="84" r:id="rId1"/>
  <rowBreaks count="6" manualBreakCount="6">
    <brk id="13" max="255" man="1"/>
    <brk id="22" min="1" max="9" man="1"/>
    <brk id="54" max="255" man="1"/>
    <brk id="68" max="255" man="1"/>
    <brk id="85" min="1" max="9" man="1"/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2"/>
  <sheetViews>
    <sheetView workbookViewId="0" topLeftCell="W7">
      <selection activeCell="AQ7" sqref="AQ7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42" width="4.7109375" style="0" customWidth="1"/>
  </cols>
  <sheetData>
    <row r="1" spans="1:39" ht="16.5" thickBot="1">
      <c r="A1" s="112" t="s">
        <v>284</v>
      </c>
      <c r="AM1" s="111" t="s">
        <v>0</v>
      </c>
    </row>
    <row r="2" spans="1:42" ht="12.75">
      <c r="A2" s="42"/>
      <c r="B2" s="43"/>
      <c r="C2" s="249" t="s">
        <v>240</v>
      </c>
      <c r="D2" s="250"/>
      <c r="E2" s="250"/>
      <c r="F2" s="250"/>
      <c r="G2" s="251"/>
      <c r="H2" s="252" t="s">
        <v>283</v>
      </c>
      <c r="I2" s="250"/>
      <c r="J2" s="250"/>
      <c r="K2" s="253"/>
      <c r="L2" s="251"/>
      <c r="M2" s="249" t="s">
        <v>241</v>
      </c>
      <c r="N2" s="250"/>
      <c r="O2" s="250"/>
      <c r="P2" s="253"/>
      <c r="Q2" s="251"/>
      <c r="R2" s="249" t="s">
        <v>242</v>
      </c>
      <c r="S2" s="250"/>
      <c r="T2" s="250"/>
      <c r="U2" s="253"/>
      <c r="V2" s="251"/>
      <c r="W2" s="249" t="s">
        <v>243</v>
      </c>
      <c r="X2" s="250"/>
      <c r="Y2" s="250"/>
      <c r="Z2" s="253"/>
      <c r="AA2" s="251"/>
      <c r="AB2" s="249" t="s">
        <v>244</v>
      </c>
      <c r="AC2" s="250"/>
      <c r="AD2" s="250"/>
      <c r="AE2" s="253"/>
      <c r="AF2" s="251"/>
      <c r="AG2" s="249" t="s">
        <v>245</v>
      </c>
      <c r="AH2" s="250"/>
      <c r="AI2" s="250"/>
      <c r="AJ2" s="253"/>
      <c r="AK2" s="251"/>
      <c r="AL2" s="249" t="s">
        <v>282</v>
      </c>
      <c r="AM2" s="250"/>
      <c r="AN2" s="250"/>
      <c r="AO2" s="253"/>
      <c r="AP2" s="251"/>
    </row>
    <row r="3" spans="1:42" ht="71.25" thickBot="1">
      <c r="A3" s="42"/>
      <c r="B3" s="48"/>
      <c r="C3" s="49" t="s">
        <v>246</v>
      </c>
      <c r="D3" s="50" t="s">
        <v>247</v>
      </c>
      <c r="E3" s="50" t="s">
        <v>248</v>
      </c>
      <c r="F3" s="51" t="s">
        <v>249</v>
      </c>
      <c r="G3" s="52" t="s">
        <v>250</v>
      </c>
      <c r="H3" s="53" t="s">
        <v>246</v>
      </c>
      <c r="I3" s="50" t="s">
        <v>247</v>
      </c>
      <c r="J3" s="50" t="s">
        <v>248</v>
      </c>
      <c r="K3" s="54" t="s">
        <v>249</v>
      </c>
      <c r="L3" s="52" t="s">
        <v>250</v>
      </c>
      <c r="M3" s="49" t="s">
        <v>246</v>
      </c>
      <c r="N3" s="50" t="s">
        <v>247</v>
      </c>
      <c r="O3" s="50" t="s">
        <v>248</v>
      </c>
      <c r="P3" s="54" t="s">
        <v>249</v>
      </c>
      <c r="Q3" s="52" t="s">
        <v>250</v>
      </c>
      <c r="R3" s="49" t="s">
        <v>246</v>
      </c>
      <c r="S3" s="50" t="s">
        <v>247</v>
      </c>
      <c r="T3" s="50" t="s">
        <v>248</v>
      </c>
      <c r="U3" s="54" t="s">
        <v>249</v>
      </c>
      <c r="V3" s="52" t="s">
        <v>250</v>
      </c>
      <c r="W3" s="49" t="s">
        <v>246</v>
      </c>
      <c r="X3" s="50" t="s">
        <v>247</v>
      </c>
      <c r="Y3" s="50" t="s">
        <v>248</v>
      </c>
      <c r="Z3" s="54" t="s">
        <v>249</v>
      </c>
      <c r="AA3" s="52" t="s">
        <v>250</v>
      </c>
      <c r="AB3" s="55" t="s">
        <v>246</v>
      </c>
      <c r="AC3" s="51" t="s">
        <v>247</v>
      </c>
      <c r="AD3" s="51" t="s">
        <v>248</v>
      </c>
      <c r="AE3" s="54" t="s">
        <v>249</v>
      </c>
      <c r="AF3" s="52" t="s">
        <v>250</v>
      </c>
      <c r="AG3" s="55" t="s">
        <v>246</v>
      </c>
      <c r="AH3" s="51" t="s">
        <v>247</v>
      </c>
      <c r="AI3" s="51" t="s">
        <v>248</v>
      </c>
      <c r="AJ3" s="54" t="s">
        <v>249</v>
      </c>
      <c r="AK3" s="52" t="s">
        <v>250</v>
      </c>
      <c r="AL3" s="55" t="s">
        <v>246</v>
      </c>
      <c r="AM3" s="51" t="s">
        <v>247</v>
      </c>
      <c r="AN3" s="51" t="s">
        <v>248</v>
      </c>
      <c r="AO3" s="54" t="s">
        <v>249</v>
      </c>
      <c r="AP3" s="52" t="s">
        <v>250</v>
      </c>
    </row>
    <row r="4" spans="1:42" ht="39" customHeight="1">
      <c r="A4" s="56" t="s">
        <v>251</v>
      </c>
      <c r="B4" s="57" t="s">
        <v>252</v>
      </c>
      <c r="C4" s="58"/>
      <c r="D4" s="59"/>
      <c r="E4" s="59">
        <v>562</v>
      </c>
      <c r="F4" s="60">
        <v>18</v>
      </c>
      <c r="G4" s="61">
        <f aca="true" t="shared" si="0" ref="G4:G22">C4+D4+E4</f>
        <v>562</v>
      </c>
      <c r="H4" s="62"/>
      <c r="I4" s="63"/>
      <c r="J4" s="64">
        <v>584</v>
      </c>
      <c r="K4" s="60">
        <v>18</v>
      </c>
      <c r="L4" s="61">
        <f aca="true" t="shared" si="1" ref="L4:L22">H4+I4+J4</f>
        <v>584</v>
      </c>
      <c r="M4" s="65">
        <v>0</v>
      </c>
      <c r="N4" s="66">
        <v>0</v>
      </c>
      <c r="O4" s="67">
        <v>592</v>
      </c>
      <c r="P4" s="44">
        <v>18</v>
      </c>
      <c r="Q4" s="68">
        <f aca="true" t="shared" si="2" ref="Q4:Q22">M4+N4+O4</f>
        <v>592</v>
      </c>
      <c r="R4" s="46">
        <v>0</v>
      </c>
      <c r="S4" s="45">
        <v>0</v>
      </c>
      <c r="T4" s="47">
        <v>629</v>
      </c>
      <c r="U4" s="44">
        <v>19</v>
      </c>
      <c r="V4" s="68">
        <f aca="true" t="shared" si="3" ref="V4:V22">R4+S4+T4</f>
        <v>629</v>
      </c>
      <c r="W4" s="46">
        <v>0</v>
      </c>
      <c r="X4" s="45">
        <v>0</v>
      </c>
      <c r="Y4" s="47">
        <v>646</v>
      </c>
      <c r="Z4" s="44">
        <v>20</v>
      </c>
      <c r="AA4" s="68">
        <f aca="true" t="shared" si="4" ref="AA4:AA22">W4+X4+Y4</f>
        <v>646</v>
      </c>
      <c r="AB4" s="46">
        <v>0</v>
      </c>
      <c r="AC4" s="45">
        <v>0</v>
      </c>
      <c r="AD4" s="47">
        <v>666</v>
      </c>
      <c r="AE4" s="44">
        <v>21</v>
      </c>
      <c r="AF4" s="68">
        <f aca="true" t="shared" si="5" ref="AF4:AF22">AB4+AC4+AD4</f>
        <v>666</v>
      </c>
      <c r="AG4" s="46">
        <v>0</v>
      </c>
      <c r="AH4" s="45">
        <v>0</v>
      </c>
      <c r="AI4" s="45">
        <v>672</v>
      </c>
      <c r="AJ4" s="47">
        <v>21</v>
      </c>
      <c r="AK4" s="68">
        <f aca="true" t="shared" si="6" ref="AK4:AK22">AG4+AH4+AI4</f>
        <v>672</v>
      </c>
      <c r="AL4" s="46">
        <v>0</v>
      </c>
      <c r="AM4" s="45">
        <v>0</v>
      </c>
      <c r="AN4" s="45">
        <v>671</v>
      </c>
      <c r="AO4" s="47">
        <v>21</v>
      </c>
      <c r="AP4" s="68">
        <v>671</v>
      </c>
    </row>
    <row r="5" spans="1:42" ht="36.75" customHeight="1">
      <c r="A5" s="69" t="s">
        <v>253</v>
      </c>
      <c r="B5" s="70" t="s">
        <v>141</v>
      </c>
      <c r="C5" s="71"/>
      <c r="D5" s="40">
        <v>120</v>
      </c>
      <c r="E5" s="40">
        <v>655</v>
      </c>
      <c r="F5" s="72">
        <v>23</v>
      </c>
      <c r="G5" s="73">
        <f t="shared" si="0"/>
        <v>775</v>
      </c>
      <c r="H5" s="14"/>
      <c r="I5" s="1">
        <v>129</v>
      </c>
      <c r="J5" s="13">
        <v>617</v>
      </c>
      <c r="K5" s="72">
        <v>22</v>
      </c>
      <c r="L5" s="73">
        <f t="shared" si="1"/>
        <v>746</v>
      </c>
      <c r="M5" s="74">
        <v>0</v>
      </c>
      <c r="N5" s="24">
        <v>146</v>
      </c>
      <c r="O5" s="75">
        <v>606</v>
      </c>
      <c r="P5" s="76">
        <v>23</v>
      </c>
      <c r="Q5" s="77">
        <f t="shared" si="2"/>
        <v>752</v>
      </c>
      <c r="R5" s="74">
        <v>0</v>
      </c>
      <c r="S5" s="24">
        <v>144</v>
      </c>
      <c r="T5" s="75">
        <v>607</v>
      </c>
      <c r="U5" s="76">
        <v>23</v>
      </c>
      <c r="V5" s="77">
        <f t="shared" si="3"/>
        <v>751</v>
      </c>
      <c r="W5" s="74">
        <v>0</v>
      </c>
      <c r="X5" s="24">
        <v>145</v>
      </c>
      <c r="Y5" s="75">
        <v>560</v>
      </c>
      <c r="Z5" s="76">
        <v>22</v>
      </c>
      <c r="AA5" s="77">
        <f t="shared" si="4"/>
        <v>705</v>
      </c>
      <c r="AB5" s="74">
        <v>0</v>
      </c>
      <c r="AC5" s="24">
        <v>134</v>
      </c>
      <c r="AD5" s="75">
        <v>556</v>
      </c>
      <c r="AE5" s="76">
        <v>22</v>
      </c>
      <c r="AF5" s="77">
        <f t="shared" si="5"/>
        <v>690</v>
      </c>
      <c r="AG5" s="74">
        <v>0</v>
      </c>
      <c r="AH5" s="24">
        <v>121</v>
      </c>
      <c r="AI5" s="24">
        <v>556</v>
      </c>
      <c r="AJ5" s="75">
        <v>22</v>
      </c>
      <c r="AK5" s="77">
        <f t="shared" si="6"/>
        <v>677</v>
      </c>
      <c r="AL5" s="74">
        <v>0</v>
      </c>
      <c r="AM5" s="24">
        <v>121</v>
      </c>
      <c r="AN5" s="24">
        <v>559</v>
      </c>
      <c r="AO5" s="75">
        <v>22</v>
      </c>
      <c r="AP5" s="77">
        <v>680</v>
      </c>
    </row>
    <row r="6" spans="1:42" ht="20.25" customHeight="1">
      <c r="A6" s="69" t="s">
        <v>1</v>
      </c>
      <c r="B6" s="70" t="s">
        <v>254</v>
      </c>
      <c r="C6" s="71"/>
      <c r="D6" s="40"/>
      <c r="E6" s="40">
        <v>661</v>
      </c>
      <c r="F6" s="72">
        <v>20</v>
      </c>
      <c r="G6" s="73">
        <f t="shared" si="0"/>
        <v>661</v>
      </c>
      <c r="H6" s="14"/>
      <c r="I6" s="1"/>
      <c r="J6" s="13">
        <v>657</v>
      </c>
      <c r="K6" s="72">
        <v>20</v>
      </c>
      <c r="L6" s="73">
        <f t="shared" si="1"/>
        <v>657</v>
      </c>
      <c r="M6" s="74">
        <v>0</v>
      </c>
      <c r="N6" s="24">
        <v>0</v>
      </c>
      <c r="O6" s="75">
        <v>659</v>
      </c>
      <c r="P6" s="76">
        <v>20</v>
      </c>
      <c r="Q6" s="77">
        <f t="shared" si="2"/>
        <v>659</v>
      </c>
      <c r="R6" s="74">
        <v>0</v>
      </c>
      <c r="S6" s="24">
        <v>0</v>
      </c>
      <c r="T6" s="75">
        <v>665</v>
      </c>
      <c r="U6" s="76">
        <v>20</v>
      </c>
      <c r="V6" s="77">
        <f t="shared" si="3"/>
        <v>665</v>
      </c>
      <c r="W6" s="74">
        <v>0</v>
      </c>
      <c r="X6" s="24">
        <v>0</v>
      </c>
      <c r="Y6" s="75">
        <v>666</v>
      </c>
      <c r="Z6" s="76">
        <v>20</v>
      </c>
      <c r="AA6" s="77">
        <f t="shared" si="4"/>
        <v>666</v>
      </c>
      <c r="AB6" s="74">
        <v>0</v>
      </c>
      <c r="AC6" s="24">
        <v>0</v>
      </c>
      <c r="AD6" s="75">
        <v>665</v>
      </c>
      <c r="AE6" s="76">
        <v>20</v>
      </c>
      <c r="AF6" s="77">
        <f t="shared" si="5"/>
        <v>665</v>
      </c>
      <c r="AG6" s="74">
        <v>0</v>
      </c>
      <c r="AH6" s="24">
        <v>0</v>
      </c>
      <c r="AI6" s="24">
        <v>651</v>
      </c>
      <c r="AJ6" s="75">
        <v>20</v>
      </c>
      <c r="AK6" s="77">
        <f t="shared" si="6"/>
        <v>651</v>
      </c>
      <c r="AL6" s="74">
        <v>0</v>
      </c>
      <c r="AM6" s="24">
        <v>0</v>
      </c>
      <c r="AN6" s="24">
        <v>651</v>
      </c>
      <c r="AO6" s="75">
        <v>20</v>
      </c>
      <c r="AP6" s="77">
        <v>651</v>
      </c>
    </row>
    <row r="7" spans="1:42" ht="54.75" customHeight="1">
      <c r="A7" s="69" t="s">
        <v>255</v>
      </c>
      <c r="B7" s="70" t="s">
        <v>63</v>
      </c>
      <c r="C7" s="71"/>
      <c r="D7" s="40">
        <v>481</v>
      </c>
      <c r="E7" s="40">
        <v>25</v>
      </c>
      <c r="F7" s="72">
        <v>18</v>
      </c>
      <c r="G7" s="73">
        <f t="shared" si="0"/>
        <v>506</v>
      </c>
      <c r="H7" s="14"/>
      <c r="I7" s="1">
        <v>483</v>
      </c>
      <c r="J7" s="13"/>
      <c r="K7" s="72">
        <v>17</v>
      </c>
      <c r="L7" s="73">
        <f t="shared" si="1"/>
        <v>483</v>
      </c>
      <c r="M7" s="74">
        <v>29</v>
      </c>
      <c r="N7" s="24">
        <v>473</v>
      </c>
      <c r="O7" s="75">
        <v>0</v>
      </c>
      <c r="P7" s="76">
        <v>19</v>
      </c>
      <c r="Q7" s="77">
        <f t="shared" si="2"/>
        <v>502</v>
      </c>
      <c r="R7" s="74">
        <v>33</v>
      </c>
      <c r="S7" s="24">
        <v>524</v>
      </c>
      <c r="T7" s="75">
        <v>0</v>
      </c>
      <c r="U7" s="76">
        <v>21</v>
      </c>
      <c r="V7" s="77">
        <f t="shared" si="3"/>
        <v>557</v>
      </c>
      <c r="W7" s="74">
        <v>13</v>
      </c>
      <c r="X7" s="24">
        <v>584</v>
      </c>
      <c r="Y7" s="75">
        <v>0</v>
      </c>
      <c r="Z7" s="76">
        <v>23</v>
      </c>
      <c r="AA7" s="77">
        <f t="shared" si="4"/>
        <v>597</v>
      </c>
      <c r="AB7" s="74">
        <v>0</v>
      </c>
      <c r="AC7" s="24">
        <v>601</v>
      </c>
      <c r="AD7" s="75">
        <v>0</v>
      </c>
      <c r="AE7" s="76">
        <v>22</v>
      </c>
      <c r="AF7" s="77">
        <f t="shared" si="5"/>
        <v>601</v>
      </c>
      <c r="AG7" s="74">
        <v>0</v>
      </c>
      <c r="AH7" s="24">
        <v>619</v>
      </c>
      <c r="AI7" s="24">
        <v>0</v>
      </c>
      <c r="AJ7" s="75">
        <v>25</v>
      </c>
      <c r="AK7" s="77">
        <f t="shared" si="6"/>
        <v>619</v>
      </c>
      <c r="AL7" s="74">
        <v>0</v>
      </c>
      <c r="AM7" s="24">
        <v>607</v>
      </c>
      <c r="AN7" s="24">
        <v>0</v>
      </c>
      <c r="AO7" s="75">
        <v>25</v>
      </c>
      <c r="AP7" s="77">
        <v>607</v>
      </c>
    </row>
    <row r="8" spans="1:42" ht="31.5" customHeight="1">
      <c r="A8" s="69" t="s">
        <v>256</v>
      </c>
      <c r="B8" s="70" t="s">
        <v>86</v>
      </c>
      <c r="C8" s="71"/>
      <c r="D8" s="40">
        <v>550</v>
      </c>
      <c r="E8" s="40"/>
      <c r="F8" s="72">
        <v>20</v>
      </c>
      <c r="G8" s="73">
        <f t="shared" si="0"/>
        <v>550</v>
      </c>
      <c r="H8" s="14"/>
      <c r="I8" s="1">
        <v>540</v>
      </c>
      <c r="J8" s="13"/>
      <c r="K8" s="72">
        <v>19</v>
      </c>
      <c r="L8" s="73">
        <f t="shared" si="1"/>
        <v>540</v>
      </c>
      <c r="M8" s="74">
        <v>0</v>
      </c>
      <c r="N8" s="24">
        <v>544</v>
      </c>
      <c r="O8" s="75">
        <v>0</v>
      </c>
      <c r="P8" s="76">
        <v>19</v>
      </c>
      <c r="Q8" s="77">
        <f t="shared" si="2"/>
        <v>544</v>
      </c>
      <c r="R8" s="74">
        <v>0</v>
      </c>
      <c r="S8" s="24">
        <v>577</v>
      </c>
      <c r="T8" s="75">
        <v>0</v>
      </c>
      <c r="U8" s="76">
        <v>19</v>
      </c>
      <c r="V8" s="77">
        <f t="shared" si="3"/>
        <v>577</v>
      </c>
      <c r="W8" s="74">
        <v>0</v>
      </c>
      <c r="X8" s="24">
        <v>587</v>
      </c>
      <c r="Y8" s="75">
        <v>0</v>
      </c>
      <c r="Z8" s="76">
        <v>19</v>
      </c>
      <c r="AA8" s="77">
        <f t="shared" si="4"/>
        <v>587</v>
      </c>
      <c r="AB8" s="74">
        <v>0</v>
      </c>
      <c r="AC8" s="24">
        <v>563</v>
      </c>
      <c r="AD8" s="75">
        <v>0</v>
      </c>
      <c r="AE8" s="76">
        <v>19</v>
      </c>
      <c r="AF8" s="77">
        <f t="shared" si="5"/>
        <v>563</v>
      </c>
      <c r="AG8" s="74">
        <v>0</v>
      </c>
      <c r="AH8" s="24">
        <v>648</v>
      </c>
      <c r="AI8" s="24">
        <v>0</v>
      </c>
      <c r="AJ8" s="75">
        <v>22</v>
      </c>
      <c r="AK8" s="77">
        <f t="shared" si="6"/>
        <v>648</v>
      </c>
      <c r="AL8" s="74">
        <v>0</v>
      </c>
      <c r="AM8" s="24">
        <v>655</v>
      </c>
      <c r="AN8" s="24">
        <v>0</v>
      </c>
      <c r="AO8" s="75">
        <v>23</v>
      </c>
      <c r="AP8" s="77">
        <v>655</v>
      </c>
    </row>
    <row r="9" spans="1:42" ht="50.25" customHeight="1">
      <c r="A9" s="69" t="s">
        <v>257</v>
      </c>
      <c r="B9" s="70" t="s">
        <v>258</v>
      </c>
      <c r="C9" s="71">
        <v>464</v>
      </c>
      <c r="D9" s="40">
        <v>160</v>
      </c>
      <c r="E9" s="40"/>
      <c r="F9" s="72">
        <v>18</v>
      </c>
      <c r="G9" s="73">
        <f t="shared" si="0"/>
        <v>624</v>
      </c>
      <c r="H9" s="14">
        <v>538</v>
      </c>
      <c r="I9" s="1">
        <v>139</v>
      </c>
      <c r="J9" s="13"/>
      <c r="K9" s="72">
        <v>20</v>
      </c>
      <c r="L9" s="73">
        <f t="shared" si="1"/>
        <v>677</v>
      </c>
      <c r="M9" s="74">
        <v>538</v>
      </c>
      <c r="N9" s="24">
        <v>165</v>
      </c>
      <c r="O9" s="75">
        <v>0</v>
      </c>
      <c r="P9" s="76">
        <v>21</v>
      </c>
      <c r="Q9" s="77">
        <f t="shared" si="2"/>
        <v>703</v>
      </c>
      <c r="R9" s="74">
        <v>548</v>
      </c>
      <c r="S9" s="24">
        <v>165</v>
      </c>
      <c r="T9" s="75">
        <v>0</v>
      </c>
      <c r="U9" s="76">
        <v>21</v>
      </c>
      <c r="V9" s="77">
        <f t="shared" si="3"/>
        <v>713</v>
      </c>
      <c r="W9" s="74">
        <v>484</v>
      </c>
      <c r="X9" s="24">
        <v>185</v>
      </c>
      <c r="Y9" s="75">
        <v>0</v>
      </c>
      <c r="Z9" s="76">
        <v>20</v>
      </c>
      <c r="AA9" s="77">
        <f t="shared" si="4"/>
        <v>669</v>
      </c>
      <c r="AB9" s="74">
        <v>456</v>
      </c>
      <c r="AC9" s="24">
        <v>216</v>
      </c>
      <c r="AD9" s="75">
        <v>0</v>
      </c>
      <c r="AE9" s="76">
        <v>21</v>
      </c>
      <c r="AF9" s="77">
        <f t="shared" si="5"/>
        <v>672</v>
      </c>
      <c r="AG9" s="74">
        <v>413</v>
      </c>
      <c r="AH9" s="24">
        <v>315</v>
      </c>
      <c r="AI9" s="24">
        <v>0</v>
      </c>
      <c r="AJ9" s="75">
        <v>23</v>
      </c>
      <c r="AK9" s="77">
        <f t="shared" si="6"/>
        <v>728</v>
      </c>
      <c r="AL9" s="74">
        <v>373</v>
      </c>
      <c r="AM9" s="24">
        <v>379</v>
      </c>
      <c r="AN9" s="24">
        <v>0</v>
      </c>
      <c r="AO9" s="75">
        <v>25</v>
      </c>
      <c r="AP9" s="77">
        <v>752</v>
      </c>
    </row>
    <row r="10" spans="1:42" ht="38.25" customHeight="1">
      <c r="A10" s="69" t="s">
        <v>259</v>
      </c>
      <c r="B10" s="70" t="s">
        <v>260</v>
      </c>
      <c r="C10" s="71"/>
      <c r="D10" s="40">
        <v>538</v>
      </c>
      <c r="E10" s="40"/>
      <c r="F10" s="72">
        <v>18</v>
      </c>
      <c r="G10" s="73">
        <f t="shared" si="0"/>
        <v>538</v>
      </c>
      <c r="H10" s="14"/>
      <c r="I10" s="1">
        <v>538</v>
      </c>
      <c r="J10" s="13"/>
      <c r="K10" s="72">
        <v>18</v>
      </c>
      <c r="L10" s="73">
        <f t="shared" si="1"/>
        <v>538</v>
      </c>
      <c r="M10" s="74">
        <v>0</v>
      </c>
      <c r="N10" s="24">
        <v>560</v>
      </c>
      <c r="O10" s="75">
        <v>0</v>
      </c>
      <c r="P10" s="76">
        <v>18</v>
      </c>
      <c r="Q10" s="77">
        <f t="shared" si="2"/>
        <v>560</v>
      </c>
      <c r="R10" s="74">
        <v>0</v>
      </c>
      <c r="S10" s="24">
        <v>552</v>
      </c>
      <c r="T10" s="75">
        <v>0</v>
      </c>
      <c r="U10" s="76">
        <v>18</v>
      </c>
      <c r="V10" s="77">
        <f t="shared" si="3"/>
        <v>552</v>
      </c>
      <c r="W10" s="74">
        <v>0</v>
      </c>
      <c r="X10" s="24">
        <v>570</v>
      </c>
      <c r="Y10" s="75">
        <v>0</v>
      </c>
      <c r="Z10" s="76">
        <v>19</v>
      </c>
      <c r="AA10" s="77">
        <f t="shared" si="4"/>
        <v>570</v>
      </c>
      <c r="AB10" s="74">
        <v>0</v>
      </c>
      <c r="AC10" s="24">
        <v>555</v>
      </c>
      <c r="AD10" s="75">
        <v>0</v>
      </c>
      <c r="AE10" s="76">
        <v>19</v>
      </c>
      <c r="AF10" s="77">
        <f t="shared" si="5"/>
        <v>555</v>
      </c>
      <c r="AG10" s="74">
        <v>0</v>
      </c>
      <c r="AH10" s="24">
        <v>576</v>
      </c>
      <c r="AI10" s="24">
        <v>0</v>
      </c>
      <c r="AJ10" s="75">
        <v>20</v>
      </c>
      <c r="AK10" s="77">
        <f t="shared" si="6"/>
        <v>576</v>
      </c>
      <c r="AL10" s="74">
        <v>0</v>
      </c>
      <c r="AM10" s="24">
        <v>558</v>
      </c>
      <c r="AN10" s="24">
        <v>0</v>
      </c>
      <c r="AO10" s="75">
        <v>20</v>
      </c>
      <c r="AP10" s="77">
        <v>558</v>
      </c>
    </row>
    <row r="11" spans="1:42" ht="39" customHeight="1">
      <c r="A11" s="69" t="s">
        <v>261</v>
      </c>
      <c r="B11" s="70" t="s">
        <v>215</v>
      </c>
      <c r="C11" s="71"/>
      <c r="D11" s="40">
        <v>1058</v>
      </c>
      <c r="E11" s="40"/>
      <c r="F11" s="72">
        <v>32</v>
      </c>
      <c r="G11" s="73">
        <f t="shared" si="0"/>
        <v>1058</v>
      </c>
      <c r="H11" s="14"/>
      <c r="I11" s="1">
        <v>1100</v>
      </c>
      <c r="J11" s="13"/>
      <c r="K11" s="72">
        <v>33</v>
      </c>
      <c r="L11" s="73">
        <f t="shared" si="1"/>
        <v>1100</v>
      </c>
      <c r="M11" s="74">
        <v>0</v>
      </c>
      <c r="N11" s="24">
        <v>1038</v>
      </c>
      <c r="O11" s="75">
        <v>0</v>
      </c>
      <c r="P11" s="76">
        <v>33</v>
      </c>
      <c r="Q11" s="77">
        <f t="shared" si="2"/>
        <v>1038</v>
      </c>
      <c r="R11" s="74">
        <v>0</v>
      </c>
      <c r="S11" s="24">
        <v>1061</v>
      </c>
      <c r="T11" s="75">
        <v>0</v>
      </c>
      <c r="U11" s="76">
        <v>36</v>
      </c>
      <c r="V11" s="77">
        <f t="shared" si="3"/>
        <v>1061</v>
      </c>
      <c r="W11" s="74">
        <v>0</v>
      </c>
      <c r="X11" s="24">
        <v>1023</v>
      </c>
      <c r="Y11" s="75">
        <v>0</v>
      </c>
      <c r="Z11" s="76">
        <v>35</v>
      </c>
      <c r="AA11" s="77">
        <f t="shared" si="4"/>
        <v>1023</v>
      </c>
      <c r="AB11" s="74">
        <v>0</v>
      </c>
      <c r="AC11" s="24">
        <v>982</v>
      </c>
      <c r="AD11" s="75">
        <v>0</v>
      </c>
      <c r="AE11" s="76">
        <v>35</v>
      </c>
      <c r="AF11" s="77">
        <f t="shared" si="5"/>
        <v>982</v>
      </c>
      <c r="AG11" s="74">
        <v>0</v>
      </c>
      <c r="AH11" s="24">
        <v>957</v>
      </c>
      <c r="AI11" s="24">
        <v>0</v>
      </c>
      <c r="AJ11" s="75">
        <v>34</v>
      </c>
      <c r="AK11" s="77">
        <f t="shared" si="6"/>
        <v>957</v>
      </c>
      <c r="AL11" s="74">
        <v>0</v>
      </c>
      <c r="AM11" s="24">
        <v>937</v>
      </c>
      <c r="AN11" s="24">
        <v>0</v>
      </c>
      <c r="AO11" s="75">
        <v>34</v>
      </c>
      <c r="AP11" s="77">
        <v>937</v>
      </c>
    </row>
    <row r="12" spans="1:42" ht="40.5" customHeight="1">
      <c r="A12" s="69" t="s">
        <v>262</v>
      </c>
      <c r="B12" s="70" t="s">
        <v>263</v>
      </c>
      <c r="C12" s="71"/>
      <c r="D12" s="40">
        <v>528</v>
      </c>
      <c r="E12" s="40"/>
      <c r="F12" s="72">
        <v>16</v>
      </c>
      <c r="G12" s="73">
        <f t="shared" si="0"/>
        <v>528</v>
      </c>
      <c r="H12" s="14"/>
      <c r="I12" s="1">
        <v>527</v>
      </c>
      <c r="J12" s="13"/>
      <c r="K12" s="72">
        <v>16</v>
      </c>
      <c r="L12" s="73">
        <f t="shared" si="1"/>
        <v>527</v>
      </c>
      <c r="M12" s="74">
        <v>0</v>
      </c>
      <c r="N12" s="24">
        <v>574</v>
      </c>
      <c r="O12" s="75">
        <v>0</v>
      </c>
      <c r="P12" s="76">
        <v>18</v>
      </c>
      <c r="Q12" s="77">
        <f t="shared" si="2"/>
        <v>574</v>
      </c>
      <c r="R12" s="74">
        <v>0</v>
      </c>
      <c r="S12" s="24">
        <v>582</v>
      </c>
      <c r="T12" s="75">
        <v>0</v>
      </c>
      <c r="U12" s="76">
        <v>18</v>
      </c>
      <c r="V12" s="77">
        <f t="shared" si="3"/>
        <v>582</v>
      </c>
      <c r="W12" s="74">
        <v>0</v>
      </c>
      <c r="X12" s="24">
        <v>560</v>
      </c>
      <c r="Y12" s="75">
        <v>0</v>
      </c>
      <c r="Z12" s="76">
        <v>18</v>
      </c>
      <c r="AA12" s="77">
        <f t="shared" si="4"/>
        <v>560</v>
      </c>
      <c r="AB12" s="74">
        <v>0</v>
      </c>
      <c r="AC12" s="24">
        <v>560</v>
      </c>
      <c r="AD12" s="75">
        <v>0</v>
      </c>
      <c r="AE12" s="76">
        <v>18</v>
      </c>
      <c r="AF12" s="77">
        <f t="shared" si="5"/>
        <v>560</v>
      </c>
      <c r="AG12" s="74">
        <v>0</v>
      </c>
      <c r="AH12" s="24">
        <v>564</v>
      </c>
      <c r="AI12" s="24">
        <v>0</v>
      </c>
      <c r="AJ12" s="75">
        <v>19</v>
      </c>
      <c r="AK12" s="77">
        <f t="shared" si="6"/>
        <v>564</v>
      </c>
      <c r="AL12" s="74">
        <v>0</v>
      </c>
      <c r="AM12" s="24">
        <v>520</v>
      </c>
      <c r="AN12" s="24">
        <v>0</v>
      </c>
      <c r="AO12" s="75">
        <v>17</v>
      </c>
      <c r="AP12" s="77">
        <v>520</v>
      </c>
    </row>
    <row r="13" spans="1:42" ht="50.25" customHeight="1">
      <c r="A13" s="69" t="s">
        <v>264</v>
      </c>
      <c r="B13" s="70" t="s">
        <v>98</v>
      </c>
      <c r="C13" s="71">
        <v>276</v>
      </c>
      <c r="D13" s="40">
        <v>657</v>
      </c>
      <c r="E13" s="40"/>
      <c r="F13" s="72">
        <v>33</v>
      </c>
      <c r="G13" s="73">
        <f t="shared" si="0"/>
        <v>933</v>
      </c>
      <c r="H13" s="14">
        <v>378</v>
      </c>
      <c r="I13" s="1">
        <v>624</v>
      </c>
      <c r="J13" s="13">
        <v>29</v>
      </c>
      <c r="K13" s="72">
        <v>36</v>
      </c>
      <c r="L13" s="73">
        <f t="shared" si="1"/>
        <v>1031</v>
      </c>
      <c r="M13" s="74">
        <v>363</v>
      </c>
      <c r="N13" s="24">
        <v>523</v>
      </c>
      <c r="O13" s="75">
        <v>64</v>
      </c>
      <c r="P13" s="76">
        <v>34</v>
      </c>
      <c r="Q13" s="77">
        <f t="shared" si="2"/>
        <v>950</v>
      </c>
      <c r="R13" s="74">
        <v>420</v>
      </c>
      <c r="S13" s="24">
        <v>534</v>
      </c>
      <c r="T13" s="75">
        <v>83</v>
      </c>
      <c r="U13" s="76">
        <v>37</v>
      </c>
      <c r="V13" s="77">
        <f t="shared" si="3"/>
        <v>1037</v>
      </c>
      <c r="W13" s="74">
        <v>497</v>
      </c>
      <c r="X13" s="24">
        <v>517</v>
      </c>
      <c r="Y13" s="75">
        <v>104</v>
      </c>
      <c r="Z13" s="76">
        <v>38</v>
      </c>
      <c r="AA13" s="77">
        <f t="shared" si="4"/>
        <v>1118</v>
      </c>
      <c r="AB13" s="74">
        <v>587</v>
      </c>
      <c r="AC13" s="24">
        <v>559</v>
      </c>
      <c r="AD13" s="75">
        <v>68</v>
      </c>
      <c r="AE13" s="76">
        <v>40</v>
      </c>
      <c r="AF13" s="77">
        <f t="shared" si="5"/>
        <v>1214</v>
      </c>
      <c r="AG13" s="74">
        <v>617</v>
      </c>
      <c r="AH13" s="24">
        <v>585</v>
      </c>
      <c r="AI13" s="24">
        <v>41</v>
      </c>
      <c r="AJ13" s="75">
        <v>44</v>
      </c>
      <c r="AK13" s="77">
        <f t="shared" si="6"/>
        <v>1243</v>
      </c>
      <c r="AL13" s="74">
        <v>633</v>
      </c>
      <c r="AM13" s="24">
        <v>644</v>
      </c>
      <c r="AN13" s="24">
        <v>0</v>
      </c>
      <c r="AO13" s="75">
        <v>47</v>
      </c>
      <c r="AP13" s="77">
        <v>1277</v>
      </c>
    </row>
    <row r="14" spans="1:42" ht="30" customHeight="1">
      <c r="A14" s="69" t="s">
        <v>265</v>
      </c>
      <c r="B14" s="70" t="s">
        <v>266</v>
      </c>
      <c r="C14" s="71">
        <v>733</v>
      </c>
      <c r="D14" s="40">
        <v>498</v>
      </c>
      <c r="E14" s="40"/>
      <c r="F14" s="72">
        <v>43</v>
      </c>
      <c r="G14" s="73">
        <f t="shared" si="0"/>
        <v>1231</v>
      </c>
      <c r="H14" s="14">
        <v>739</v>
      </c>
      <c r="I14" s="1">
        <v>473</v>
      </c>
      <c r="J14" s="13">
        <v>45</v>
      </c>
      <c r="K14" s="72">
        <v>44</v>
      </c>
      <c r="L14" s="73">
        <f t="shared" si="1"/>
        <v>1257</v>
      </c>
      <c r="M14" s="74">
        <v>770</v>
      </c>
      <c r="N14" s="24">
        <v>411</v>
      </c>
      <c r="O14" s="75">
        <v>113</v>
      </c>
      <c r="P14" s="76">
        <v>43</v>
      </c>
      <c r="Q14" s="77">
        <f t="shared" si="2"/>
        <v>1294</v>
      </c>
      <c r="R14" s="74">
        <v>768</v>
      </c>
      <c r="S14" s="24">
        <v>407</v>
      </c>
      <c r="T14" s="75">
        <v>156</v>
      </c>
      <c r="U14" s="76">
        <v>46</v>
      </c>
      <c r="V14" s="77">
        <f t="shared" si="3"/>
        <v>1331</v>
      </c>
      <c r="W14" s="74">
        <v>757</v>
      </c>
      <c r="X14" s="24">
        <v>389</v>
      </c>
      <c r="Y14" s="75">
        <v>173</v>
      </c>
      <c r="Z14" s="76">
        <v>47</v>
      </c>
      <c r="AA14" s="77">
        <f t="shared" si="4"/>
        <v>1319</v>
      </c>
      <c r="AB14" s="74">
        <v>567</v>
      </c>
      <c r="AC14" s="24">
        <v>595</v>
      </c>
      <c r="AD14" s="75">
        <v>110</v>
      </c>
      <c r="AE14" s="76">
        <v>47</v>
      </c>
      <c r="AF14" s="77">
        <f t="shared" si="5"/>
        <v>1272</v>
      </c>
      <c r="AG14" s="74">
        <v>527</v>
      </c>
      <c r="AH14" s="24">
        <v>644</v>
      </c>
      <c r="AI14" s="24">
        <v>56</v>
      </c>
      <c r="AJ14" s="75">
        <v>45</v>
      </c>
      <c r="AK14" s="77">
        <f t="shared" si="6"/>
        <v>1227</v>
      </c>
      <c r="AL14" s="74">
        <v>608</v>
      </c>
      <c r="AM14" s="24">
        <v>670</v>
      </c>
      <c r="AN14" s="24">
        <v>0</v>
      </c>
      <c r="AO14" s="75">
        <v>48</v>
      </c>
      <c r="AP14" s="77">
        <v>1278</v>
      </c>
    </row>
    <row r="15" spans="1:42" ht="32.25" customHeight="1">
      <c r="A15" s="69" t="s">
        <v>267</v>
      </c>
      <c r="B15" s="70" t="s">
        <v>268</v>
      </c>
      <c r="C15" s="71">
        <v>606</v>
      </c>
      <c r="D15" s="40">
        <v>227</v>
      </c>
      <c r="E15" s="40"/>
      <c r="F15" s="72">
        <v>27</v>
      </c>
      <c r="G15" s="73">
        <f t="shared" si="0"/>
        <v>833</v>
      </c>
      <c r="H15" s="14">
        <v>632</v>
      </c>
      <c r="I15" s="1">
        <v>217</v>
      </c>
      <c r="J15" s="13">
        <v>18</v>
      </c>
      <c r="K15" s="72">
        <v>29</v>
      </c>
      <c r="L15" s="73">
        <f t="shared" si="1"/>
        <v>867</v>
      </c>
      <c r="M15" s="74">
        <v>627</v>
      </c>
      <c r="N15" s="24">
        <v>211</v>
      </c>
      <c r="O15" s="75">
        <v>42</v>
      </c>
      <c r="P15" s="76">
        <v>31</v>
      </c>
      <c r="Q15" s="77">
        <f t="shared" si="2"/>
        <v>880</v>
      </c>
      <c r="R15" s="74">
        <v>657</v>
      </c>
      <c r="S15" s="24">
        <v>221</v>
      </c>
      <c r="T15" s="75">
        <v>67</v>
      </c>
      <c r="U15" s="76">
        <v>34</v>
      </c>
      <c r="V15" s="77">
        <f t="shared" si="3"/>
        <v>945</v>
      </c>
      <c r="W15" s="74">
        <v>637</v>
      </c>
      <c r="X15" s="24">
        <v>260</v>
      </c>
      <c r="Y15" s="75">
        <v>77</v>
      </c>
      <c r="Z15" s="76">
        <v>35</v>
      </c>
      <c r="AA15" s="77">
        <f t="shared" si="4"/>
        <v>974</v>
      </c>
      <c r="AB15" s="74">
        <v>608</v>
      </c>
      <c r="AC15" s="24">
        <v>264</v>
      </c>
      <c r="AD15" s="75">
        <v>48</v>
      </c>
      <c r="AE15" s="76">
        <v>36</v>
      </c>
      <c r="AF15" s="77">
        <f t="shared" si="5"/>
        <v>920</v>
      </c>
      <c r="AG15" s="74">
        <v>560</v>
      </c>
      <c r="AH15" s="24">
        <v>287</v>
      </c>
      <c r="AI15" s="24">
        <v>19</v>
      </c>
      <c r="AJ15" s="75">
        <v>35</v>
      </c>
      <c r="AK15" s="77">
        <f t="shared" si="6"/>
        <v>866</v>
      </c>
      <c r="AL15" s="74">
        <v>627</v>
      </c>
      <c r="AM15" s="24">
        <v>259</v>
      </c>
      <c r="AN15" s="24">
        <v>0</v>
      </c>
      <c r="AO15" s="75">
        <v>33</v>
      </c>
      <c r="AP15" s="77">
        <v>886</v>
      </c>
    </row>
    <row r="16" spans="1:42" ht="42" customHeight="1">
      <c r="A16" s="69" t="s">
        <v>269</v>
      </c>
      <c r="B16" s="70" t="s">
        <v>270</v>
      </c>
      <c r="C16" s="71">
        <v>327</v>
      </c>
      <c r="D16" s="40">
        <v>633</v>
      </c>
      <c r="E16" s="40"/>
      <c r="F16" s="72">
        <v>35</v>
      </c>
      <c r="G16" s="73">
        <f t="shared" si="0"/>
        <v>960</v>
      </c>
      <c r="H16" s="14">
        <v>370</v>
      </c>
      <c r="I16" s="1">
        <v>603</v>
      </c>
      <c r="J16" s="13">
        <v>20</v>
      </c>
      <c r="K16" s="72">
        <v>37</v>
      </c>
      <c r="L16" s="73">
        <f t="shared" si="1"/>
        <v>993</v>
      </c>
      <c r="M16" s="74">
        <v>377</v>
      </c>
      <c r="N16" s="24">
        <v>485</v>
      </c>
      <c r="O16" s="75">
        <v>86</v>
      </c>
      <c r="P16" s="76">
        <v>36</v>
      </c>
      <c r="Q16" s="77">
        <f t="shared" si="2"/>
        <v>948</v>
      </c>
      <c r="R16" s="74">
        <v>289</v>
      </c>
      <c r="S16" s="24">
        <v>539</v>
      </c>
      <c r="T16" s="75">
        <v>137</v>
      </c>
      <c r="U16" s="76">
        <v>39</v>
      </c>
      <c r="V16" s="77">
        <f t="shared" si="3"/>
        <v>965</v>
      </c>
      <c r="W16" s="74">
        <v>276</v>
      </c>
      <c r="X16" s="24">
        <v>479</v>
      </c>
      <c r="Y16" s="75">
        <v>147</v>
      </c>
      <c r="Z16" s="76">
        <v>39</v>
      </c>
      <c r="AA16" s="77">
        <f t="shared" si="4"/>
        <v>902</v>
      </c>
      <c r="AB16" s="74">
        <v>295</v>
      </c>
      <c r="AC16" s="24">
        <v>521</v>
      </c>
      <c r="AD16" s="75">
        <v>69</v>
      </c>
      <c r="AE16" s="76">
        <v>35</v>
      </c>
      <c r="AF16" s="77">
        <f t="shared" si="5"/>
        <v>885</v>
      </c>
      <c r="AG16" s="74">
        <v>278</v>
      </c>
      <c r="AH16" s="24">
        <v>581</v>
      </c>
      <c r="AI16" s="24">
        <v>34</v>
      </c>
      <c r="AJ16" s="75">
        <v>35</v>
      </c>
      <c r="AK16" s="77">
        <f t="shared" si="6"/>
        <v>893</v>
      </c>
      <c r="AL16" s="74">
        <v>283</v>
      </c>
      <c r="AM16" s="24">
        <v>614</v>
      </c>
      <c r="AN16" s="24">
        <v>0</v>
      </c>
      <c r="AO16" s="75">
        <v>35</v>
      </c>
      <c r="AP16" s="77">
        <v>897</v>
      </c>
    </row>
    <row r="17" spans="1:42" ht="51" customHeight="1">
      <c r="A17" s="69" t="s">
        <v>271</v>
      </c>
      <c r="B17" s="70" t="s">
        <v>272</v>
      </c>
      <c r="C17" s="71"/>
      <c r="D17" s="40">
        <v>21</v>
      </c>
      <c r="E17" s="40"/>
      <c r="F17" s="72">
        <v>4</v>
      </c>
      <c r="G17" s="73">
        <f t="shared" si="0"/>
        <v>21</v>
      </c>
      <c r="H17" s="14"/>
      <c r="I17" s="1">
        <v>23</v>
      </c>
      <c r="J17" s="13"/>
      <c r="K17" s="72">
        <v>3</v>
      </c>
      <c r="L17" s="73">
        <f t="shared" si="1"/>
        <v>23</v>
      </c>
      <c r="M17" s="74">
        <v>0</v>
      </c>
      <c r="N17" s="24">
        <v>34</v>
      </c>
      <c r="O17" s="75">
        <v>0</v>
      </c>
      <c r="P17" s="76">
        <v>4</v>
      </c>
      <c r="Q17" s="77">
        <f t="shared" si="2"/>
        <v>34</v>
      </c>
      <c r="R17" s="74">
        <v>0</v>
      </c>
      <c r="S17" s="24">
        <v>48</v>
      </c>
      <c r="T17" s="75">
        <v>0</v>
      </c>
      <c r="U17" s="76">
        <v>4</v>
      </c>
      <c r="V17" s="77">
        <f t="shared" si="3"/>
        <v>48</v>
      </c>
      <c r="W17" s="74">
        <v>0</v>
      </c>
      <c r="X17" s="24">
        <v>39</v>
      </c>
      <c r="Y17" s="75">
        <v>0</v>
      </c>
      <c r="Z17" s="76">
        <v>3</v>
      </c>
      <c r="AA17" s="77">
        <f t="shared" si="4"/>
        <v>39</v>
      </c>
      <c r="AB17" s="74">
        <v>0</v>
      </c>
      <c r="AC17" s="24">
        <v>43</v>
      </c>
      <c r="AD17" s="75">
        <v>0</v>
      </c>
      <c r="AE17" s="76">
        <v>4</v>
      </c>
      <c r="AF17" s="77">
        <f t="shared" si="5"/>
        <v>43</v>
      </c>
      <c r="AG17" s="74">
        <v>0</v>
      </c>
      <c r="AH17" s="24">
        <v>58</v>
      </c>
      <c r="AI17" s="24">
        <v>0</v>
      </c>
      <c r="AJ17" s="75">
        <v>4</v>
      </c>
      <c r="AK17" s="77">
        <f t="shared" si="6"/>
        <v>58</v>
      </c>
      <c r="AL17" s="74">
        <v>0</v>
      </c>
      <c r="AM17" s="24">
        <v>65</v>
      </c>
      <c r="AN17" s="24">
        <v>0</v>
      </c>
      <c r="AO17" s="75">
        <v>4</v>
      </c>
      <c r="AP17" s="77">
        <v>65</v>
      </c>
    </row>
    <row r="18" spans="1:42" ht="64.5" customHeight="1">
      <c r="A18" s="69" t="s">
        <v>273</v>
      </c>
      <c r="B18" s="70" t="s">
        <v>274</v>
      </c>
      <c r="C18" s="71"/>
      <c r="D18" s="40"/>
      <c r="E18" s="40">
        <v>89</v>
      </c>
      <c r="F18" s="72">
        <v>4</v>
      </c>
      <c r="G18" s="73">
        <f t="shared" si="0"/>
        <v>89</v>
      </c>
      <c r="H18" s="14"/>
      <c r="I18" s="1"/>
      <c r="J18" s="13">
        <v>109</v>
      </c>
      <c r="K18" s="72">
        <v>4</v>
      </c>
      <c r="L18" s="73">
        <f t="shared" si="1"/>
        <v>109</v>
      </c>
      <c r="M18" s="74">
        <v>0</v>
      </c>
      <c r="N18" s="24">
        <v>0</v>
      </c>
      <c r="O18" s="75">
        <v>121</v>
      </c>
      <c r="P18" s="76">
        <v>4</v>
      </c>
      <c r="Q18" s="77">
        <f t="shared" si="2"/>
        <v>121</v>
      </c>
      <c r="R18" s="74">
        <v>0</v>
      </c>
      <c r="S18" s="24">
        <v>0</v>
      </c>
      <c r="T18" s="75">
        <v>118</v>
      </c>
      <c r="U18" s="76">
        <v>4</v>
      </c>
      <c r="V18" s="77">
        <f t="shared" si="3"/>
        <v>118</v>
      </c>
      <c r="W18" s="74">
        <v>0</v>
      </c>
      <c r="X18" s="24">
        <v>0</v>
      </c>
      <c r="Y18" s="75">
        <v>128</v>
      </c>
      <c r="Z18" s="76">
        <v>4</v>
      </c>
      <c r="AA18" s="77">
        <f t="shared" si="4"/>
        <v>128</v>
      </c>
      <c r="AB18" s="74">
        <v>0</v>
      </c>
      <c r="AC18" s="24">
        <v>0</v>
      </c>
      <c r="AD18" s="75">
        <v>128</v>
      </c>
      <c r="AE18" s="76">
        <v>4</v>
      </c>
      <c r="AF18" s="77">
        <f t="shared" si="5"/>
        <v>128</v>
      </c>
      <c r="AG18" s="74">
        <v>0</v>
      </c>
      <c r="AH18" s="24">
        <v>0</v>
      </c>
      <c r="AI18" s="24">
        <v>125</v>
      </c>
      <c r="AJ18" s="75">
        <v>4</v>
      </c>
      <c r="AK18" s="77">
        <f t="shared" si="6"/>
        <v>125</v>
      </c>
      <c r="AL18" s="74">
        <v>0</v>
      </c>
      <c r="AM18" s="24">
        <v>0</v>
      </c>
      <c r="AN18" s="24">
        <v>117</v>
      </c>
      <c r="AO18" s="75">
        <v>4</v>
      </c>
      <c r="AP18" s="77">
        <v>117</v>
      </c>
    </row>
    <row r="19" spans="1:42" ht="26.25" customHeight="1">
      <c r="A19" s="69" t="s">
        <v>275</v>
      </c>
      <c r="B19" s="70" t="s">
        <v>276</v>
      </c>
      <c r="C19" s="71">
        <v>95</v>
      </c>
      <c r="D19" s="40"/>
      <c r="E19" s="40"/>
      <c r="F19" s="72">
        <v>4</v>
      </c>
      <c r="G19" s="73">
        <f t="shared" si="0"/>
        <v>95</v>
      </c>
      <c r="H19" s="14">
        <v>38</v>
      </c>
      <c r="I19" s="1"/>
      <c r="J19" s="13"/>
      <c r="K19" s="72">
        <v>2</v>
      </c>
      <c r="L19" s="73">
        <f t="shared" si="1"/>
        <v>38</v>
      </c>
      <c r="M19" s="74"/>
      <c r="N19" s="24"/>
      <c r="O19" s="75"/>
      <c r="P19" s="76">
        <v>0</v>
      </c>
      <c r="Q19" s="77">
        <f t="shared" si="2"/>
        <v>0</v>
      </c>
      <c r="R19" s="74"/>
      <c r="S19" s="24"/>
      <c r="T19" s="75"/>
      <c r="U19" s="76">
        <v>0</v>
      </c>
      <c r="V19" s="77">
        <f t="shared" si="3"/>
        <v>0</v>
      </c>
      <c r="W19" s="74"/>
      <c r="X19" s="24"/>
      <c r="Y19" s="75"/>
      <c r="Z19" s="76">
        <v>0</v>
      </c>
      <c r="AA19" s="77">
        <f t="shared" si="4"/>
        <v>0</v>
      </c>
      <c r="AB19" s="74"/>
      <c r="AC19" s="24"/>
      <c r="AD19" s="75"/>
      <c r="AE19" s="76">
        <v>0</v>
      </c>
      <c r="AF19" s="77">
        <f t="shared" si="5"/>
        <v>0</v>
      </c>
      <c r="AG19" s="74"/>
      <c r="AH19" s="24"/>
      <c r="AI19" s="24"/>
      <c r="AJ19" s="75">
        <v>0</v>
      </c>
      <c r="AK19" s="77">
        <f t="shared" si="6"/>
        <v>0</v>
      </c>
      <c r="AL19" s="74"/>
      <c r="AM19" s="24"/>
      <c r="AN19" s="24"/>
      <c r="AO19" s="75"/>
      <c r="AP19" s="77"/>
    </row>
    <row r="20" spans="1:42" ht="36.75" customHeight="1">
      <c r="A20" s="69" t="s">
        <v>277</v>
      </c>
      <c r="B20" s="70" t="s">
        <v>278</v>
      </c>
      <c r="C20" s="71">
        <v>135</v>
      </c>
      <c r="D20" s="40"/>
      <c r="E20" s="40"/>
      <c r="F20" s="72">
        <v>14</v>
      </c>
      <c r="G20" s="73">
        <f t="shared" si="0"/>
        <v>135</v>
      </c>
      <c r="H20" s="14">
        <v>139</v>
      </c>
      <c r="I20" s="1"/>
      <c r="J20" s="13"/>
      <c r="K20" s="72">
        <v>11</v>
      </c>
      <c r="L20" s="73">
        <f t="shared" si="1"/>
        <v>139</v>
      </c>
      <c r="M20" s="74">
        <v>161</v>
      </c>
      <c r="N20" s="24">
        <v>0</v>
      </c>
      <c r="O20" s="75">
        <v>0</v>
      </c>
      <c r="P20" s="76">
        <v>12</v>
      </c>
      <c r="Q20" s="77">
        <f t="shared" si="2"/>
        <v>161</v>
      </c>
      <c r="R20" s="74">
        <v>165</v>
      </c>
      <c r="S20" s="24">
        <v>0</v>
      </c>
      <c r="T20" s="75">
        <v>0</v>
      </c>
      <c r="U20" s="76">
        <v>12</v>
      </c>
      <c r="V20" s="77">
        <f t="shared" si="3"/>
        <v>165</v>
      </c>
      <c r="W20" s="74">
        <v>154</v>
      </c>
      <c r="X20" s="24">
        <v>0</v>
      </c>
      <c r="Y20" s="75">
        <v>0</v>
      </c>
      <c r="Z20" s="76">
        <v>13</v>
      </c>
      <c r="AA20" s="77">
        <f t="shared" si="4"/>
        <v>154</v>
      </c>
      <c r="AB20" s="74">
        <v>160</v>
      </c>
      <c r="AC20" s="24">
        <v>0</v>
      </c>
      <c r="AD20" s="75">
        <v>0</v>
      </c>
      <c r="AE20" s="76">
        <v>13</v>
      </c>
      <c r="AF20" s="77">
        <f t="shared" si="5"/>
        <v>160</v>
      </c>
      <c r="AG20" s="74">
        <v>158</v>
      </c>
      <c r="AH20" s="24">
        <v>0</v>
      </c>
      <c r="AI20" s="24">
        <v>0</v>
      </c>
      <c r="AJ20" s="75">
        <v>14</v>
      </c>
      <c r="AK20" s="77">
        <f t="shared" si="6"/>
        <v>158</v>
      </c>
      <c r="AL20" s="74">
        <v>161</v>
      </c>
      <c r="AM20" s="24">
        <v>0</v>
      </c>
      <c r="AN20" s="24">
        <v>0</v>
      </c>
      <c r="AO20" s="75">
        <v>14</v>
      </c>
      <c r="AP20" s="77">
        <v>161</v>
      </c>
    </row>
    <row r="21" spans="1:42" ht="64.5" customHeight="1" thickBot="1">
      <c r="A21" s="78" t="s">
        <v>279</v>
      </c>
      <c r="B21" s="79" t="s">
        <v>280</v>
      </c>
      <c r="C21" s="80">
        <v>41</v>
      </c>
      <c r="D21" s="81"/>
      <c r="E21" s="81"/>
      <c r="F21" s="82">
        <v>4</v>
      </c>
      <c r="G21" s="83">
        <f t="shared" si="0"/>
        <v>41</v>
      </c>
      <c r="H21" s="84">
        <v>32</v>
      </c>
      <c r="I21" s="85"/>
      <c r="J21" s="86"/>
      <c r="K21" s="87">
        <v>4</v>
      </c>
      <c r="L21" s="88">
        <f t="shared" si="1"/>
        <v>32</v>
      </c>
      <c r="M21" s="89">
        <v>30</v>
      </c>
      <c r="N21" s="90">
        <v>0</v>
      </c>
      <c r="O21" s="91">
        <v>0</v>
      </c>
      <c r="P21" s="92">
        <v>4</v>
      </c>
      <c r="Q21" s="93">
        <f t="shared" si="2"/>
        <v>30</v>
      </c>
      <c r="R21" s="89">
        <v>31</v>
      </c>
      <c r="S21" s="90">
        <v>0</v>
      </c>
      <c r="T21" s="91">
        <v>0</v>
      </c>
      <c r="U21" s="92">
        <v>4</v>
      </c>
      <c r="V21" s="93">
        <f t="shared" si="3"/>
        <v>31</v>
      </c>
      <c r="W21" s="89">
        <v>31</v>
      </c>
      <c r="X21" s="90">
        <v>0</v>
      </c>
      <c r="Y21" s="91">
        <v>0</v>
      </c>
      <c r="Z21" s="92">
        <v>4</v>
      </c>
      <c r="AA21" s="93">
        <f t="shared" si="4"/>
        <v>31</v>
      </c>
      <c r="AB21" s="94">
        <v>30</v>
      </c>
      <c r="AC21" s="95">
        <v>0</v>
      </c>
      <c r="AD21" s="96">
        <v>0</v>
      </c>
      <c r="AE21" s="92">
        <v>4</v>
      </c>
      <c r="AF21" s="93">
        <f t="shared" si="5"/>
        <v>30</v>
      </c>
      <c r="AG21" s="89">
        <v>34</v>
      </c>
      <c r="AH21" s="90">
        <v>0</v>
      </c>
      <c r="AI21" s="90">
        <v>0</v>
      </c>
      <c r="AJ21" s="91">
        <v>5</v>
      </c>
      <c r="AK21" s="93">
        <f t="shared" si="6"/>
        <v>34</v>
      </c>
      <c r="AL21" s="89">
        <v>37</v>
      </c>
      <c r="AM21" s="90">
        <v>0</v>
      </c>
      <c r="AN21" s="90">
        <v>0</v>
      </c>
      <c r="AO21" s="91">
        <v>5</v>
      </c>
      <c r="AP21" s="93">
        <v>37</v>
      </c>
    </row>
    <row r="22" spans="1:42" ht="13.5" thickBot="1">
      <c r="A22" s="97"/>
      <c r="B22" s="98" t="s">
        <v>281</v>
      </c>
      <c r="C22" s="99">
        <f>SUM(C4:C21)</f>
        <v>2677</v>
      </c>
      <c r="D22" s="100">
        <f>SUM(D4:D21)</f>
        <v>5471</v>
      </c>
      <c r="E22" s="100">
        <f>SUM(E4:E21)</f>
        <v>1992</v>
      </c>
      <c r="F22" s="101">
        <f>SUM(F4:F21)</f>
        <v>351</v>
      </c>
      <c r="G22" s="102">
        <f t="shared" si="0"/>
        <v>10140</v>
      </c>
      <c r="H22" s="103">
        <f>SUM(H4:H21)</f>
        <v>2866</v>
      </c>
      <c r="I22" s="104">
        <f>SUM(I4:I21)</f>
        <v>5396</v>
      </c>
      <c r="J22" s="105">
        <f>SUM(J4:J21)</f>
        <v>2079</v>
      </c>
      <c r="K22" s="106">
        <f>SUM(K4:K21)</f>
        <v>353</v>
      </c>
      <c r="L22" s="102">
        <f t="shared" si="1"/>
        <v>10341</v>
      </c>
      <c r="M22" s="103">
        <f>SUM(M4:M21)</f>
        <v>2895</v>
      </c>
      <c r="N22" s="104">
        <f>SUM(N4:N21)</f>
        <v>5164</v>
      </c>
      <c r="O22" s="105">
        <f>SUM(O4:O18)</f>
        <v>2283</v>
      </c>
      <c r="P22" s="101">
        <f>SUM(P4:P21)</f>
        <v>357</v>
      </c>
      <c r="Q22" s="107">
        <f t="shared" si="2"/>
        <v>10342</v>
      </c>
      <c r="R22" s="103">
        <f>SUM(R4:R21)</f>
        <v>2911</v>
      </c>
      <c r="S22" s="104">
        <f>SUM(S4:S21)</f>
        <v>5354</v>
      </c>
      <c r="T22" s="105">
        <f>SUM(T4:T21)</f>
        <v>2462</v>
      </c>
      <c r="U22" s="101">
        <f>SUM(U4:U21)</f>
        <v>375</v>
      </c>
      <c r="V22" s="107">
        <f t="shared" si="3"/>
        <v>10727</v>
      </c>
      <c r="W22" s="103">
        <f>SUM(W4:W21)</f>
        <v>2849</v>
      </c>
      <c r="X22" s="104">
        <f>SUM(X4:X21)</f>
        <v>5338</v>
      </c>
      <c r="Y22" s="105">
        <f>SUM(Y4:Y21)</f>
        <v>2501</v>
      </c>
      <c r="Z22" s="101">
        <f>SUM(Z4:Z21)</f>
        <v>379</v>
      </c>
      <c r="AA22" s="107">
        <f t="shared" si="4"/>
        <v>10688</v>
      </c>
      <c r="AB22" s="108">
        <f>SUM(AB4:AB21)</f>
        <v>2703</v>
      </c>
      <c r="AC22" s="109">
        <f>SUM(AC4:AC21)</f>
        <v>5593</v>
      </c>
      <c r="AD22" s="110">
        <f>SUM(AD4:AD21)</f>
        <v>2310</v>
      </c>
      <c r="AE22" s="101">
        <f>SUM(AE4:AE21)</f>
        <v>380</v>
      </c>
      <c r="AF22" s="107">
        <f t="shared" si="5"/>
        <v>10606</v>
      </c>
      <c r="AG22" s="103">
        <f>SUM(AG4:AG21)</f>
        <v>2587</v>
      </c>
      <c r="AH22" s="104">
        <f>SUM(AH4:AH21)</f>
        <v>5955</v>
      </c>
      <c r="AI22" s="105">
        <f>SUM(AI4:AI21)</f>
        <v>2154</v>
      </c>
      <c r="AJ22" s="101">
        <f>SUM(AJ4:AJ21)</f>
        <v>392</v>
      </c>
      <c r="AK22" s="107">
        <f t="shared" si="6"/>
        <v>10696</v>
      </c>
      <c r="AL22" s="103">
        <f>SUM(AL4:AL21)</f>
        <v>2722</v>
      </c>
      <c r="AM22" s="104">
        <f>SUM(AM4:AM21)</f>
        <v>6029</v>
      </c>
      <c r="AN22" s="105">
        <f>SUM(AN4:AN21)</f>
        <v>1998</v>
      </c>
      <c r="AO22" s="101">
        <f>SUM(AO4:AO21)</f>
        <v>397</v>
      </c>
      <c r="AP22" s="107">
        <f>SUM(AP4:AP21)</f>
        <v>10749</v>
      </c>
    </row>
  </sheetData>
  <mergeCells count="8">
    <mergeCell ref="W2:AA2"/>
    <mergeCell ref="AB2:AF2"/>
    <mergeCell ref="AG2:AK2"/>
    <mergeCell ref="AL2:AP2"/>
    <mergeCell ref="C2:G2"/>
    <mergeCell ref="H2:L2"/>
    <mergeCell ref="M2:Q2"/>
    <mergeCell ref="R2:V2"/>
  </mergeCells>
  <printOptions/>
  <pageMargins left="0.43" right="0.18" top="1.16" bottom="0.57" header="0.77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="75" zoomScaleNormal="75" workbookViewId="0" topLeftCell="A1">
      <pane ySplit="2025" topLeftCell="BM7" activePane="bottomLeft" state="split"/>
      <selection pane="topLeft" activeCell="U5" sqref="U5"/>
      <selection pane="bottomLeft" activeCell="U5" sqref="U5"/>
    </sheetView>
  </sheetViews>
  <sheetFormatPr defaultColWidth="9.140625" defaultRowHeight="12.75"/>
  <cols>
    <col min="1" max="1" width="20.8515625" style="0" customWidth="1"/>
    <col min="2" max="2" width="4.57421875" style="0" customWidth="1"/>
    <col min="3" max="3" width="5.140625" style="0" customWidth="1"/>
    <col min="5" max="5" width="6.28125" style="0" customWidth="1"/>
    <col min="6" max="6" width="5.140625" style="0" customWidth="1"/>
    <col min="7" max="7" width="6.421875" style="0" customWidth="1"/>
    <col min="8" max="8" width="4.57421875" style="0" customWidth="1"/>
    <col min="9" max="9" width="4.421875" style="0" customWidth="1"/>
    <col min="10" max="10" width="4.7109375" style="0" customWidth="1"/>
    <col min="11" max="11" width="4.00390625" style="0" customWidth="1"/>
    <col min="12" max="12" width="5.00390625" style="0" customWidth="1"/>
    <col min="14" max="14" width="4.421875" style="0" customWidth="1"/>
    <col min="15" max="15" width="3.8515625" style="0" customWidth="1"/>
    <col min="17" max="17" width="6.8515625" style="0" customWidth="1"/>
    <col min="18" max="19" width="4.421875" style="0" customWidth="1"/>
  </cols>
  <sheetData>
    <row r="1" spans="16:19" ht="12.75">
      <c r="P1" s="111"/>
      <c r="Q1" s="111" t="s">
        <v>417</v>
      </c>
      <c r="S1" s="111"/>
    </row>
    <row r="2" spans="1:19" ht="20.25" customHeight="1">
      <c r="A2" s="254" t="s">
        <v>287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ht="13.5" thickBot="1"/>
    <row r="4" spans="1:19" ht="15.75">
      <c r="A4" s="113" t="s">
        <v>288</v>
      </c>
      <c r="B4" s="255" t="s">
        <v>289</v>
      </c>
      <c r="C4" s="256"/>
      <c r="D4" s="256"/>
      <c r="E4" s="257"/>
      <c r="F4" s="258" t="s">
        <v>290</v>
      </c>
      <c r="G4" s="256"/>
      <c r="H4" s="256"/>
      <c r="I4" s="256"/>
      <c r="J4" s="256"/>
      <c r="K4" s="256"/>
      <c r="L4" s="256"/>
      <c r="M4" s="257"/>
      <c r="N4" s="259" t="s">
        <v>291</v>
      </c>
      <c r="O4" s="259"/>
      <c r="P4" s="259"/>
      <c r="Q4" s="259"/>
      <c r="R4" s="259" t="s">
        <v>292</v>
      </c>
      <c r="S4" s="260"/>
    </row>
    <row r="5" spans="1:19" ht="91.5" customHeight="1" thickBot="1">
      <c r="A5" s="114" t="s">
        <v>3</v>
      </c>
      <c r="B5" s="115" t="s">
        <v>293</v>
      </c>
      <c r="C5" s="116" t="s">
        <v>294</v>
      </c>
      <c r="D5" s="117" t="s">
        <v>142</v>
      </c>
      <c r="E5" s="117" t="s">
        <v>295</v>
      </c>
      <c r="F5" s="117" t="s">
        <v>117</v>
      </c>
      <c r="G5" s="117" t="s">
        <v>296</v>
      </c>
      <c r="H5" s="117" t="s">
        <v>82</v>
      </c>
      <c r="I5" s="117" t="s">
        <v>232</v>
      </c>
      <c r="J5" s="117" t="s">
        <v>231</v>
      </c>
      <c r="K5" s="117" t="s">
        <v>176</v>
      </c>
      <c r="L5" s="117" t="s">
        <v>149</v>
      </c>
      <c r="M5" s="117" t="s">
        <v>297</v>
      </c>
      <c r="N5" s="117" t="s">
        <v>298</v>
      </c>
      <c r="O5" s="117" t="s">
        <v>83</v>
      </c>
      <c r="P5" s="117" t="s">
        <v>299</v>
      </c>
      <c r="Q5" s="117" t="s">
        <v>300</v>
      </c>
      <c r="R5" s="117" t="s">
        <v>102</v>
      </c>
      <c r="S5" s="118" t="s">
        <v>105</v>
      </c>
    </row>
    <row r="6" spans="1:19" ht="42.75" customHeight="1">
      <c r="A6" s="132" t="s">
        <v>141</v>
      </c>
      <c r="B6" s="119"/>
      <c r="C6" s="120"/>
      <c r="D6" s="121" t="s">
        <v>301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1:19" ht="43.5" customHeight="1">
      <c r="A7" s="133" t="s">
        <v>63</v>
      </c>
      <c r="B7" s="123" t="s">
        <v>301</v>
      </c>
      <c r="C7" s="124" t="s">
        <v>301</v>
      </c>
      <c r="D7" s="125"/>
      <c r="E7" s="125"/>
      <c r="F7" s="125"/>
      <c r="G7" s="125"/>
      <c r="H7" s="125"/>
      <c r="I7" s="125"/>
      <c r="J7" s="125"/>
      <c r="K7" s="125"/>
      <c r="L7" s="125"/>
      <c r="M7" s="125" t="s">
        <v>301</v>
      </c>
      <c r="N7" s="125"/>
      <c r="O7" s="125"/>
      <c r="P7" s="125"/>
      <c r="Q7" s="125"/>
      <c r="R7" s="125"/>
      <c r="S7" s="126"/>
    </row>
    <row r="8" spans="1:19" ht="27.75" customHeight="1">
      <c r="A8" s="133" t="s">
        <v>86</v>
      </c>
      <c r="B8" s="123"/>
      <c r="C8" s="124"/>
      <c r="D8" s="125"/>
      <c r="E8" s="125"/>
      <c r="F8" s="125"/>
      <c r="G8" s="125"/>
      <c r="H8" s="125" t="s">
        <v>301</v>
      </c>
      <c r="I8" s="125" t="s">
        <v>301</v>
      </c>
      <c r="J8" s="125"/>
      <c r="K8" s="125"/>
      <c r="L8" s="125"/>
      <c r="M8" s="125"/>
      <c r="N8" s="125"/>
      <c r="O8" s="125"/>
      <c r="P8" s="125"/>
      <c r="Q8" s="125"/>
      <c r="R8" s="125"/>
      <c r="S8" s="126"/>
    </row>
    <row r="9" spans="1:19" ht="51">
      <c r="A9" s="133" t="s">
        <v>208</v>
      </c>
      <c r="B9" s="123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 t="s">
        <v>301</v>
      </c>
      <c r="Q9" s="125" t="s">
        <v>301</v>
      </c>
      <c r="R9" s="125"/>
      <c r="S9" s="126"/>
    </row>
    <row r="10" spans="1:19" ht="38.25">
      <c r="A10" s="133" t="s">
        <v>302</v>
      </c>
      <c r="B10" s="123"/>
      <c r="C10" s="124"/>
      <c r="D10" s="125"/>
      <c r="E10" s="125"/>
      <c r="F10" s="125"/>
      <c r="G10" s="125"/>
      <c r="H10" s="125" t="s">
        <v>301</v>
      </c>
      <c r="I10" s="125"/>
      <c r="J10" s="125"/>
      <c r="K10" s="125"/>
      <c r="L10" s="125"/>
      <c r="M10" s="125"/>
      <c r="N10" s="125" t="s">
        <v>301</v>
      </c>
      <c r="O10" s="125" t="s">
        <v>301</v>
      </c>
      <c r="P10" s="125"/>
      <c r="Q10" s="125"/>
      <c r="R10" s="125"/>
      <c r="S10" s="126"/>
    </row>
    <row r="11" spans="1:19" ht="35.25" customHeight="1">
      <c r="A11" s="133" t="s">
        <v>215</v>
      </c>
      <c r="B11" s="123"/>
      <c r="C11" s="124"/>
      <c r="D11" s="125"/>
      <c r="E11" s="125"/>
      <c r="F11" s="125" t="s">
        <v>301</v>
      </c>
      <c r="G11" s="125" t="s">
        <v>301</v>
      </c>
      <c r="H11" s="125" t="s">
        <v>301</v>
      </c>
      <c r="I11" s="125"/>
      <c r="J11" s="125"/>
      <c r="K11" s="125"/>
      <c r="L11" s="125" t="s">
        <v>301</v>
      </c>
      <c r="M11" s="125"/>
      <c r="N11" s="125"/>
      <c r="O11" s="125"/>
      <c r="P11" s="125" t="s">
        <v>301</v>
      </c>
      <c r="Q11" s="125"/>
      <c r="R11" s="125"/>
      <c r="S11" s="126"/>
    </row>
    <row r="12" spans="1:19" ht="44.25" customHeight="1">
      <c r="A12" s="133" t="s">
        <v>450</v>
      </c>
      <c r="B12" s="123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 t="s">
        <v>301</v>
      </c>
      <c r="O12" s="125"/>
      <c r="P12" s="125" t="s">
        <v>301</v>
      </c>
      <c r="Q12" s="125"/>
      <c r="R12" s="125"/>
      <c r="S12" s="126"/>
    </row>
    <row r="13" spans="1:19" ht="54.75" customHeight="1">
      <c r="A13" s="133" t="s">
        <v>98</v>
      </c>
      <c r="B13" s="123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 t="s">
        <v>301</v>
      </c>
      <c r="S13" s="127" t="s">
        <v>301</v>
      </c>
    </row>
    <row r="14" spans="1:19" ht="30.75" customHeight="1">
      <c r="A14" s="133" t="s">
        <v>266</v>
      </c>
      <c r="B14" s="123"/>
      <c r="C14" s="124"/>
      <c r="D14" s="125"/>
      <c r="E14" s="125" t="s">
        <v>301</v>
      </c>
      <c r="F14" s="125"/>
      <c r="G14" s="125" t="s">
        <v>301</v>
      </c>
      <c r="H14" s="125"/>
      <c r="I14" s="125"/>
      <c r="J14" s="125" t="s">
        <v>301</v>
      </c>
      <c r="K14" s="125" t="s">
        <v>301</v>
      </c>
      <c r="L14" s="125" t="s">
        <v>301</v>
      </c>
      <c r="M14" s="125"/>
      <c r="N14" s="125"/>
      <c r="O14" s="125"/>
      <c r="P14" s="125"/>
      <c r="Q14" s="125"/>
      <c r="R14" s="125"/>
      <c r="S14" s="126"/>
    </row>
    <row r="15" spans="1:19" ht="32.25" customHeight="1">
      <c r="A15" s="133" t="s">
        <v>268</v>
      </c>
      <c r="B15" s="123"/>
      <c r="C15" s="124"/>
      <c r="D15" s="125"/>
      <c r="E15" s="125"/>
      <c r="F15" s="125" t="s">
        <v>301</v>
      </c>
      <c r="G15" s="125"/>
      <c r="H15" s="125"/>
      <c r="I15" s="125" t="s">
        <v>301</v>
      </c>
      <c r="J15" s="125"/>
      <c r="K15" s="125" t="s">
        <v>301</v>
      </c>
      <c r="L15" s="125"/>
      <c r="M15" s="125"/>
      <c r="N15" s="125"/>
      <c r="O15" s="125"/>
      <c r="P15" s="125"/>
      <c r="Q15" s="125"/>
      <c r="R15" s="125"/>
      <c r="S15" s="126"/>
    </row>
    <row r="16" spans="1:19" ht="39.75" customHeight="1">
      <c r="A16" s="133" t="s">
        <v>270</v>
      </c>
      <c r="B16" s="123"/>
      <c r="C16" s="124"/>
      <c r="D16" s="125"/>
      <c r="E16" s="125"/>
      <c r="F16" s="125" t="s">
        <v>301</v>
      </c>
      <c r="G16" s="125"/>
      <c r="H16" s="125"/>
      <c r="I16" s="125"/>
      <c r="J16" s="125"/>
      <c r="K16" s="125"/>
      <c r="L16" s="125" t="s">
        <v>301</v>
      </c>
      <c r="M16" s="125"/>
      <c r="N16" s="125"/>
      <c r="O16" s="125"/>
      <c r="P16" s="125"/>
      <c r="Q16" s="125"/>
      <c r="R16" s="125"/>
      <c r="S16" s="126"/>
    </row>
    <row r="17" spans="1:19" ht="51" customHeight="1">
      <c r="A17" s="133" t="s">
        <v>272</v>
      </c>
      <c r="B17" s="123"/>
      <c r="C17" s="124"/>
      <c r="D17" s="125" t="s">
        <v>301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</row>
    <row r="18" spans="1:19" ht="42.75" customHeight="1" thickBot="1">
      <c r="A18" s="134" t="s">
        <v>303</v>
      </c>
      <c r="B18" s="128"/>
      <c r="C18" s="129"/>
      <c r="D18" s="130"/>
      <c r="E18" s="130"/>
      <c r="F18" s="130"/>
      <c r="G18" s="130"/>
      <c r="H18" s="130" t="s">
        <v>301</v>
      </c>
      <c r="I18" s="130" t="s">
        <v>301</v>
      </c>
      <c r="J18" s="130" t="s">
        <v>301</v>
      </c>
      <c r="K18" s="130" t="s">
        <v>301</v>
      </c>
      <c r="L18" s="130"/>
      <c r="M18" s="130"/>
      <c r="N18" s="130"/>
      <c r="O18" s="130"/>
      <c r="P18" s="130"/>
      <c r="Q18" s="130"/>
      <c r="R18" s="130" t="s">
        <v>301</v>
      </c>
      <c r="S18" s="131"/>
    </row>
  </sheetData>
  <mergeCells count="5">
    <mergeCell ref="A2:S2"/>
    <mergeCell ref="B4:E4"/>
    <mergeCell ref="F4:M4"/>
    <mergeCell ref="N4:Q4"/>
    <mergeCell ref="R4:S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2"/>
  <sheetViews>
    <sheetView workbookViewId="0" topLeftCell="A1">
      <selection activeCell="H2" sqref="H2"/>
    </sheetView>
  </sheetViews>
  <sheetFormatPr defaultColWidth="9.140625" defaultRowHeight="12.75"/>
  <cols>
    <col min="1" max="1" width="18.28125" style="0" customWidth="1"/>
    <col min="4" max="4" width="8.00390625" style="0" customWidth="1"/>
    <col min="12" max="12" width="10.28125" style="0" customWidth="1"/>
    <col min="13" max="13" width="12.421875" style="0" customWidth="1"/>
  </cols>
  <sheetData>
    <row r="1" spans="2:12" ht="15.75">
      <c r="B1" s="112" t="s">
        <v>415</v>
      </c>
      <c r="L1" s="111" t="s">
        <v>2</v>
      </c>
    </row>
    <row r="2" spans="1:13" ht="115.5" customHeight="1">
      <c r="A2" s="37" t="s">
        <v>305</v>
      </c>
      <c r="B2" s="142" t="s">
        <v>306</v>
      </c>
      <c r="C2" s="38" t="s">
        <v>307</v>
      </c>
      <c r="D2" s="39" t="s">
        <v>308</v>
      </c>
      <c r="E2" s="38" t="s">
        <v>309</v>
      </c>
      <c r="F2" s="38" t="s">
        <v>307</v>
      </c>
      <c r="G2" s="39" t="s">
        <v>308</v>
      </c>
      <c r="H2" s="38" t="s">
        <v>310</v>
      </c>
      <c r="I2" s="38" t="s">
        <v>307</v>
      </c>
      <c r="J2" s="39" t="s">
        <v>308</v>
      </c>
      <c r="K2" s="38" t="s">
        <v>311</v>
      </c>
      <c r="L2" s="38" t="s">
        <v>307</v>
      </c>
      <c r="M2" s="39" t="s">
        <v>308</v>
      </c>
    </row>
    <row r="3" spans="1:13" ht="12.75" customHeight="1">
      <c r="A3" s="261" t="s">
        <v>81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</row>
    <row r="4" spans="1:13" ht="30.75" customHeight="1">
      <c r="A4" s="2" t="s">
        <v>312</v>
      </c>
      <c r="B4" s="2">
        <v>35</v>
      </c>
      <c r="C4" s="2">
        <v>5</v>
      </c>
      <c r="D4" s="2">
        <v>85</v>
      </c>
      <c r="E4" s="2"/>
      <c r="F4" s="2"/>
      <c r="G4" s="2"/>
      <c r="H4" s="2"/>
      <c r="I4" s="2"/>
      <c r="J4" s="2"/>
      <c r="K4" s="2">
        <v>18</v>
      </c>
      <c r="L4" s="2">
        <v>14</v>
      </c>
      <c r="M4" s="2">
        <v>22</v>
      </c>
    </row>
    <row r="5" spans="1:13" ht="39" customHeight="1">
      <c r="A5" s="2" t="s">
        <v>313</v>
      </c>
      <c r="B5" s="2">
        <v>29</v>
      </c>
      <c r="C5" s="2">
        <v>26</v>
      </c>
      <c r="D5" s="2">
        <v>10</v>
      </c>
      <c r="E5" s="2"/>
      <c r="F5" s="2"/>
      <c r="G5" s="2"/>
      <c r="H5" s="2">
        <v>29</v>
      </c>
      <c r="I5" s="2">
        <v>19</v>
      </c>
      <c r="J5" s="2">
        <v>34</v>
      </c>
      <c r="K5" s="2"/>
      <c r="L5" s="2"/>
      <c r="M5" s="2"/>
    </row>
    <row r="6" spans="1:13" ht="27" customHeight="1">
      <c r="A6" s="2" t="s">
        <v>314</v>
      </c>
      <c r="B6" s="2"/>
      <c r="C6" s="2"/>
      <c r="D6" s="2"/>
      <c r="E6" s="2">
        <v>24</v>
      </c>
      <c r="F6" s="2">
        <v>15</v>
      </c>
      <c r="G6" s="2">
        <v>37</v>
      </c>
      <c r="H6" s="2"/>
      <c r="I6" s="2"/>
      <c r="J6" s="2"/>
      <c r="K6" s="2"/>
      <c r="L6" s="2"/>
      <c r="M6" s="2"/>
    </row>
    <row r="7" spans="1:13" ht="12.75" customHeight="1">
      <c r="A7" s="264" t="s">
        <v>315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6"/>
    </row>
    <row r="8" spans="1:13" ht="52.5" customHeight="1">
      <c r="A8" s="2" t="s">
        <v>316</v>
      </c>
      <c r="B8" s="2"/>
      <c r="C8" s="2"/>
      <c r="D8" s="2"/>
      <c r="E8" s="2">
        <v>20</v>
      </c>
      <c r="F8" s="2">
        <v>12</v>
      </c>
      <c r="G8" s="2">
        <v>25</v>
      </c>
      <c r="H8" s="2"/>
      <c r="I8" s="2"/>
      <c r="J8" s="2"/>
      <c r="K8" s="2"/>
      <c r="L8" s="2"/>
      <c r="M8" s="2"/>
    </row>
    <row r="9" spans="1:13" ht="27.75" customHeight="1">
      <c r="A9" s="2" t="s">
        <v>317</v>
      </c>
      <c r="B9" s="2"/>
      <c r="C9" s="2"/>
      <c r="D9" s="2"/>
      <c r="E9" s="2">
        <v>24</v>
      </c>
      <c r="F9" s="2">
        <v>18</v>
      </c>
      <c r="G9" s="2">
        <v>25</v>
      </c>
      <c r="H9" s="2">
        <v>20</v>
      </c>
      <c r="I9" s="2">
        <v>12</v>
      </c>
      <c r="J9" s="2">
        <v>35</v>
      </c>
      <c r="K9" s="2">
        <v>20</v>
      </c>
      <c r="L9" s="2">
        <v>17</v>
      </c>
      <c r="M9" s="2">
        <v>15</v>
      </c>
    </row>
    <row r="10" spans="1:13" ht="28.5" customHeight="1">
      <c r="A10" s="2" t="s">
        <v>318</v>
      </c>
      <c r="B10" s="2"/>
      <c r="C10" s="2"/>
      <c r="D10" s="2"/>
      <c r="E10" s="2"/>
      <c r="F10" s="2"/>
      <c r="G10" s="2"/>
      <c r="H10" s="2">
        <v>26</v>
      </c>
      <c r="I10" s="2">
        <v>12</v>
      </c>
      <c r="J10" s="2">
        <v>34.6</v>
      </c>
      <c r="K10" s="2"/>
      <c r="L10" s="2"/>
      <c r="M10" s="2"/>
    </row>
    <row r="11" spans="1:13" ht="40.5" customHeight="1">
      <c r="A11" s="2" t="s">
        <v>319</v>
      </c>
      <c r="B11" s="2"/>
      <c r="C11" s="2"/>
      <c r="D11" s="2"/>
      <c r="E11" s="2"/>
      <c r="F11" s="2"/>
      <c r="G11" s="2"/>
      <c r="H11" s="2"/>
      <c r="I11" s="2"/>
      <c r="J11" s="2"/>
      <c r="K11" s="2">
        <v>22</v>
      </c>
      <c r="L11" s="2">
        <v>14</v>
      </c>
      <c r="M11" s="2">
        <v>4.5</v>
      </c>
    </row>
    <row r="12" spans="1:13" ht="12.75" customHeight="1">
      <c r="A12" s="261" t="s">
        <v>86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3"/>
    </row>
    <row r="13" spans="1:13" ht="38.25" customHeight="1">
      <c r="A13" s="2" t="s">
        <v>320</v>
      </c>
      <c r="B13" s="2">
        <v>15</v>
      </c>
      <c r="C13" s="2">
        <v>11</v>
      </c>
      <c r="D13" s="2">
        <v>27</v>
      </c>
      <c r="E13" s="2">
        <v>13</v>
      </c>
      <c r="F13" s="2">
        <v>10</v>
      </c>
      <c r="G13" s="2">
        <v>23</v>
      </c>
      <c r="H13" s="2">
        <v>16</v>
      </c>
      <c r="I13" s="2">
        <v>13</v>
      </c>
      <c r="J13" s="2">
        <v>19</v>
      </c>
      <c r="K13" s="2">
        <v>19</v>
      </c>
      <c r="L13" s="2">
        <v>12</v>
      </c>
      <c r="M13" s="2">
        <v>37</v>
      </c>
    </row>
    <row r="14" spans="1:13" ht="27.75" customHeight="1">
      <c r="A14" s="2" t="s">
        <v>321</v>
      </c>
      <c r="B14" s="2">
        <v>23</v>
      </c>
      <c r="C14" s="2">
        <v>12</v>
      </c>
      <c r="D14" s="2">
        <v>48</v>
      </c>
      <c r="E14" s="2">
        <v>32</v>
      </c>
      <c r="F14" s="2">
        <v>26</v>
      </c>
      <c r="G14" s="2">
        <v>19</v>
      </c>
      <c r="H14" s="2">
        <v>48</v>
      </c>
      <c r="I14" s="2">
        <v>36</v>
      </c>
      <c r="J14" s="2">
        <v>25</v>
      </c>
      <c r="K14" s="2">
        <v>29</v>
      </c>
      <c r="L14" s="2">
        <v>21</v>
      </c>
      <c r="M14" s="2">
        <v>27</v>
      </c>
    </row>
    <row r="15" spans="1:13" ht="27" customHeight="1">
      <c r="A15" s="2" t="s">
        <v>322</v>
      </c>
      <c r="B15" s="2">
        <v>25</v>
      </c>
      <c r="C15" s="2">
        <v>24</v>
      </c>
      <c r="D15" s="2">
        <v>40</v>
      </c>
      <c r="E15" s="2">
        <v>18</v>
      </c>
      <c r="F15" s="2">
        <v>11</v>
      </c>
      <c r="G15" s="2">
        <v>39</v>
      </c>
      <c r="H15" s="2">
        <v>18</v>
      </c>
      <c r="I15" s="2">
        <v>15</v>
      </c>
      <c r="J15" s="2">
        <v>17</v>
      </c>
      <c r="K15" s="2">
        <v>15</v>
      </c>
      <c r="L15" s="2">
        <v>14</v>
      </c>
      <c r="M15" s="2">
        <v>7</v>
      </c>
    </row>
    <row r="16" spans="1:13" ht="12.75" customHeight="1">
      <c r="A16" s="261" t="s">
        <v>98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3"/>
    </row>
    <row r="17" spans="1:13" ht="41.25" customHeight="1">
      <c r="A17" s="2" t="s">
        <v>323</v>
      </c>
      <c r="B17" s="2">
        <v>28</v>
      </c>
      <c r="C17" s="2">
        <v>19</v>
      </c>
      <c r="D17" s="143">
        <v>32.14</v>
      </c>
      <c r="E17" s="2">
        <v>15</v>
      </c>
      <c r="F17" s="2">
        <v>7</v>
      </c>
      <c r="G17" s="2">
        <v>53.3</v>
      </c>
      <c r="H17" s="2"/>
      <c r="I17" s="2"/>
      <c r="J17" s="164"/>
      <c r="K17" s="2">
        <v>15</v>
      </c>
      <c r="L17" s="2">
        <v>10</v>
      </c>
      <c r="M17" s="2">
        <v>33.3</v>
      </c>
    </row>
    <row r="18" spans="1:13" ht="39" customHeight="1">
      <c r="A18" s="2" t="s">
        <v>324</v>
      </c>
      <c r="B18" s="2">
        <v>11</v>
      </c>
      <c r="C18" s="2">
        <v>8</v>
      </c>
      <c r="D18" s="143">
        <v>27.27</v>
      </c>
      <c r="E18" s="2"/>
      <c r="F18" s="2"/>
      <c r="G18" s="2"/>
      <c r="H18" s="2">
        <v>15</v>
      </c>
      <c r="I18" s="2">
        <v>12</v>
      </c>
      <c r="J18" s="164">
        <v>20</v>
      </c>
      <c r="K18" s="2"/>
      <c r="L18" s="2"/>
      <c r="M18" s="2"/>
    </row>
    <row r="19" spans="1:13" ht="27" customHeight="1">
      <c r="A19" s="2" t="s">
        <v>325</v>
      </c>
      <c r="B19" s="2">
        <v>17</v>
      </c>
      <c r="C19" s="2">
        <v>16</v>
      </c>
      <c r="D19" s="143">
        <v>5.8</v>
      </c>
      <c r="E19" s="2">
        <v>16</v>
      </c>
      <c r="F19" s="2">
        <v>15</v>
      </c>
      <c r="G19" s="2">
        <v>6.25</v>
      </c>
      <c r="H19" s="2"/>
      <c r="I19" s="2"/>
      <c r="J19" s="164"/>
      <c r="K19" s="2"/>
      <c r="L19" s="2"/>
      <c r="M19" s="2"/>
    </row>
    <row r="20" spans="1:13" ht="36.75" customHeight="1">
      <c r="A20" s="2" t="s">
        <v>326</v>
      </c>
      <c r="B20" s="2">
        <v>15</v>
      </c>
      <c r="C20" s="2">
        <v>12</v>
      </c>
      <c r="D20" s="143">
        <v>20</v>
      </c>
      <c r="E20" s="2">
        <v>11</v>
      </c>
      <c r="F20" s="2">
        <v>6</v>
      </c>
      <c r="G20" s="2">
        <v>45.45</v>
      </c>
      <c r="H20" s="2">
        <v>8</v>
      </c>
      <c r="I20" s="2">
        <v>5</v>
      </c>
      <c r="J20" s="164">
        <v>37.5</v>
      </c>
      <c r="K20" s="2">
        <v>9</v>
      </c>
      <c r="L20" s="2">
        <v>6</v>
      </c>
      <c r="M20" s="2">
        <v>33.3</v>
      </c>
    </row>
    <row r="21" spans="1:13" ht="28.5" customHeight="1">
      <c r="A21" s="2" t="s">
        <v>327</v>
      </c>
      <c r="B21" s="2">
        <v>29</v>
      </c>
      <c r="C21" s="2">
        <v>15</v>
      </c>
      <c r="D21" s="143">
        <v>48.27</v>
      </c>
      <c r="E21" s="2"/>
      <c r="F21" s="2"/>
      <c r="G21" s="2"/>
      <c r="H21" s="2">
        <v>14</v>
      </c>
      <c r="I21" s="2">
        <v>9</v>
      </c>
      <c r="J21" s="164">
        <v>35.7</v>
      </c>
      <c r="K21" s="2">
        <v>22</v>
      </c>
      <c r="L21" s="2">
        <v>13</v>
      </c>
      <c r="M21" s="2">
        <v>40.9</v>
      </c>
    </row>
    <row r="22" spans="1:13" ht="37.5" customHeight="1">
      <c r="A22" s="2" t="s">
        <v>328</v>
      </c>
      <c r="B22" s="2">
        <v>17</v>
      </c>
      <c r="C22" s="2">
        <v>13</v>
      </c>
      <c r="D22" s="143">
        <v>23.52</v>
      </c>
      <c r="E22" s="2">
        <v>28</v>
      </c>
      <c r="F22" s="2">
        <v>15</v>
      </c>
      <c r="G22" s="2">
        <v>28.57</v>
      </c>
      <c r="H22" s="2">
        <v>18</v>
      </c>
      <c r="I22" s="2">
        <v>10</v>
      </c>
      <c r="J22" s="164">
        <v>44.4</v>
      </c>
      <c r="K22" s="2"/>
      <c r="L22" s="2"/>
      <c r="M22" s="2"/>
    </row>
    <row r="23" spans="1:13" ht="20.25" customHeight="1">
      <c r="A23" s="2" t="s">
        <v>329</v>
      </c>
      <c r="B23" s="2">
        <v>23</v>
      </c>
      <c r="C23" s="2">
        <v>19</v>
      </c>
      <c r="D23" s="143">
        <v>17.39</v>
      </c>
      <c r="E23" s="2"/>
      <c r="F23" s="2"/>
      <c r="G23" s="2"/>
      <c r="H23" s="2"/>
      <c r="I23" s="2"/>
      <c r="J23" s="164"/>
      <c r="K23" s="2">
        <v>24</v>
      </c>
      <c r="L23" s="2">
        <v>10</v>
      </c>
      <c r="M23" s="2">
        <v>58.3</v>
      </c>
    </row>
    <row r="24" spans="1:13" ht="17.25" customHeight="1">
      <c r="A24" s="2" t="s">
        <v>330</v>
      </c>
      <c r="B24" s="2">
        <v>29</v>
      </c>
      <c r="C24" s="2">
        <v>11</v>
      </c>
      <c r="D24" s="143">
        <v>62</v>
      </c>
      <c r="E24" s="2">
        <v>38</v>
      </c>
      <c r="F24" s="2">
        <v>9</v>
      </c>
      <c r="G24" s="2">
        <v>76.31</v>
      </c>
      <c r="H24" s="2">
        <v>38</v>
      </c>
      <c r="I24" s="2">
        <v>19</v>
      </c>
      <c r="J24" s="164">
        <v>50</v>
      </c>
      <c r="K24" s="2">
        <v>23</v>
      </c>
      <c r="L24" s="2">
        <v>10</v>
      </c>
      <c r="M24" s="2">
        <v>56.5</v>
      </c>
    </row>
    <row r="25" spans="1:13" ht="27" customHeight="1">
      <c r="A25" s="2" t="s">
        <v>331</v>
      </c>
      <c r="B25" s="2">
        <v>25</v>
      </c>
      <c r="C25" s="2">
        <v>18</v>
      </c>
      <c r="D25" s="143">
        <v>28</v>
      </c>
      <c r="E25" s="2">
        <v>35</v>
      </c>
      <c r="F25" s="2">
        <v>19</v>
      </c>
      <c r="G25" s="2">
        <v>45.71</v>
      </c>
      <c r="H25" s="2"/>
      <c r="I25" s="2">
        <v>5</v>
      </c>
      <c r="J25" s="2" t="s">
        <v>332</v>
      </c>
      <c r="K25" s="2"/>
      <c r="L25" s="2"/>
      <c r="M25" s="2"/>
    </row>
    <row r="26" spans="1:13" ht="24.75" customHeight="1">
      <c r="A26" s="2" t="s">
        <v>333</v>
      </c>
      <c r="B26" s="2"/>
      <c r="C26" s="2"/>
      <c r="D26" s="135"/>
      <c r="E26" s="2">
        <v>56</v>
      </c>
      <c r="F26" s="2">
        <v>37</v>
      </c>
      <c r="G26" s="2">
        <v>46.5</v>
      </c>
      <c r="H26" s="2">
        <v>46</v>
      </c>
      <c r="I26" s="165">
        <v>39</v>
      </c>
      <c r="J26" s="164">
        <v>42.5</v>
      </c>
      <c r="K26" s="2">
        <v>39</v>
      </c>
      <c r="L26" s="2"/>
      <c r="M26" s="2">
        <v>15.2</v>
      </c>
    </row>
    <row r="27" spans="1:13" ht="24" customHeight="1">
      <c r="A27" s="2" t="s">
        <v>334</v>
      </c>
      <c r="B27" s="2"/>
      <c r="C27" s="2"/>
      <c r="D27" s="135"/>
      <c r="E27" s="2">
        <v>19</v>
      </c>
      <c r="F27" s="2">
        <v>8</v>
      </c>
      <c r="G27" s="2">
        <v>57.89</v>
      </c>
      <c r="H27" s="2">
        <v>15</v>
      </c>
      <c r="I27" s="2">
        <v>7</v>
      </c>
      <c r="J27" s="164">
        <v>53.3</v>
      </c>
      <c r="K27" s="2">
        <v>23</v>
      </c>
      <c r="L27" s="2">
        <v>8</v>
      </c>
      <c r="M27" s="2">
        <v>65.2</v>
      </c>
    </row>
    <row r="28" spans="1:13" ht="27" customHeight="1">
      <c r="A28" s="2" t="s">
        <v>335</v>
      </c>
      <c r="B28" s="2"/>
      <c r="C28" s="2"/>
      <c r="D28" s="135"/>
      <c r="E28" s="2"/>
      <c r="F28" s="2"/>
      <c r="G28" s="2"/>
      <c r="H28" s="2">
        <v>28</v>
      </c>
      <c r="I28" s="2">
        <v>23</v>
      </c>
      <c r="J28" s="164">
        <v>18</v>
      </c>
      <c r="K28" s="2">
        <v>39</v>
      </c>
      <c r="L28" s="2" t="s">
        <v>336</v>
      </c>
      <c r="M28" s="2">
        <v>43.47</v>
      </c>
    </row>
    <row r="29" spans="1:13" ht="28.5" customHeight="1">
      <c r="A29" s="2" t="s">
        <v>337</v>
      </c>
      <c r="B29" s="2"/>
      <c r="C29" s="2"/>
      <c r="D29" s="135"/>
      <c r="E29" s="2"/>
      <c r="F29" s="2"/>
      <c r="G29" s="2"/>
      <c r="H29" s="2">
        <v>8</v>
      </c>
      <c r="I29" s="2">
        <v>6</v>
      </c>
      <c r="J29" s="164">
        <v>25</v>
      </c>
      <c r="K29" s="2"/>
      <c r="L29" s="2"/>
      <c r="M29" s="2"/>
    </row>
    <row r="30" spans="1:13" ht="25.5">
      <c r="A30" s="2" t="s">
        <v>338</v>
      </c>
      <c r="B30" s="2"/>
      <c r="C30" s="2"/>
      <c r="D30" s="135"/>
      <c r="E30" s="2"/>
      <c r="F30" s="2"/>
      <c r="G30" s="2"/>
      <c r="H30" s="2"/>
      <c r="I30" s="2"/>
      <c r="J30" s="164"/>
      <c r="K30" s="2">
        <v>26</v>
      </c>
      <c r="L30" s="2">
        <v>8</v>
      </c>
      <c r="M30" s="2">
        <v>69.23</v>
      </c>
    </row>
    <row r="31" spans="1:13" ht="18.75" customHeight="1">
      <c r="A31" s="2" t="s">
        <v>339</v>
      </c>
      <c r="B31" s="2"/>
      <c r="C31" s="2"/>
      <c r="D31" s="135"/>
      <c r="E31" s="2"/>
      <c r="F31" s="2"/>
      <c r="G31" s="2"/>
      <c r="H31" s="2"/>
      <c r="I31" s="2"/>
      <c r="J31" s="2"/>
      <c r="K31" s="2">
        <v>19</v>
      </c>
      <c r="L31" s="2">
        <v>8</v>
      </c>
      <c r="M31" s="2">
        <v>57.89</v>
      </c>
    </row>
    <row r="32" spans="1:13" ht="12.75" customHeight="1">
      <c r="A32" s="261" t="s">
        <v>340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3"/>
    </row>
    <row r="33" spans="1:13" ht="25.5">
      <c r="A33" s="2" t="s">
        <v>341</v>
      </c>
      <c r="B33" s="2">
        <v>12</v>
      </c>
      <c r="C33" s="2">
        <v>10</v>
      </c>
      <c r="D33" s="143">
        <f>2/12%</f>
        <v>16.666666666666668</v>
      </c>
      <c r="E33" s="2">
        <v>8</v>
      </c>
      <c r="F33" s="2">
        <v>7</v>
      </c>
      <c r="G33" s="135">
        <f>1/8%</f>
        <v>12.5</v>
      </c>
      <c r="H33" s="2">
        <v>12</v>
      </c>
      <c r="I33" s="2">
        <v>10</v>
      </c>
      <c r="J33" s="164">
        <f>2/12%</f>
        <v>16.666666666666668</v>
      </c>
      <c r="K33" s="2">
        <v>6</v>
      </c>
      <c r="L33" s="2">
        <v>5</v>
      </c>
      <c r="M33" s="135">
        <f>1/6%</f>
        <v>16.666666666666668</v>
      </c>
    </row>
    <row r="34" spans="1:13" ht="15" customHeight="1">
      <c r="A34" s="2" t="s">
        <v>342</v>
      </c>
      <c r="B34" s="2">
        <v>12</v>
      </c>
      <c r="C34" s="2">
        <v>11</v>
      </c>
      <c r="D34" s="143">
        <f>1/12%</f>
        <v>8.333333333333334</v>
      </c>
      <c r="E34" s="2">
        <v>7</v>
      </c>
      <c r="F34" s="2">
        <v>7</v>
      </c>
      <c r="G34" s="2">
        <v>0</v>
      </c>
      <c r="H34" s="2">
        <v>8</v>
      </c>
      <c r="I34" s="2">
        <v>7</v>
      </c>
      <c r="J34" s="164">
        <f>1/8%</f>
        <v>12.5</v>
      </c>
      <c r="K34" s="2">
        <v>4</v>
      </c>
      <c r="L34" s="2">
        <v>4</v>
      </c>
      <c r="M34" s="2">
        <v>0</v>
      </c>
    </row>
    <row r="35" spans="1:13" ht="22.5" customHeight="1">
      <c r="A35" s="2" t="s">
        <v>343</v>
      </c>
      <c r="B35" s="2">
        <v>11</v>
      </c>
      <c r="C35" s="2">
        <v>10</v>
      </c>
      <c r="D35" s="143">
        <f>1/11%</f>
        <v>9.090909090909092</v>
      </c>
      <c r="E35" s="2">
        <v>9</v>
      </c>
      <c r="F35" s="2">
        <v>7</v>
      </c>
      <c r="G35" s="135">
        <f>2/9%</f>
        <v>22.22222222222222</v>
      </c>
      <c r="H35" s="2">
        <v>10</v>
      </c>
      <c r="I35" s="2">
        <v>10</v>
      </c>
      <c r="J35" s="164">
        <v>0</v>
      </c>
      <c r="K35" s="2">
        <v>4</v>
      </c>
      <c r="L35" s="2">
        <v>4</v>
      </c>
      <c r="M35" s="2">
        <v>0</v>
      </c>
    </row>
    <row r="36" spans="1:13" ht="12.75" customHeight="1">
      <c r="A36" s="261" t="s">
        <v>268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3"/>
    </row>
    <row r="37" spans="1:13" ht="30" customHeight="1">
      <c r="A37" s="2" t="s">
        <v>345</v>
      </c>
      <c r="B37" s="137">
        <v>20</v>
      </c>
      <c r="C37" s="137">
        <v>18</v>
      </c>
      <c r="D37" s="138">
        <v>10</v>
      </c>
      <c r="E37" s="41">
        <v>27</v>
      </c>
      <c r="F37" s="41">
        <v>24</v>
      </c>
      <c r="G37" s="139">
        <v>11</v>
      </c>
      <c r="H37" s="137">
        <v>25</v>
      </c>
      <c r="I37" s="137">
        <v>25</v>
      </c>
      <c r="J37" s="138">
        <v>0</v>
      </c>
      <c r="K37" s="137">
        <v>25</v>
      </c>
      <c r="L37" s="137">
        <v>25</v>
      </c>
      <c r="M37" s="138">
        <v>0</v>
      </c>
    </row>
    <row r="38" spans="1:13" ht="15.75" customHeight="1">
      <c r="A38" s="2" t="s">
        <v>346</v>
      </c>
      <c r="B38" s="2">
        <v>34</v>
      </c>
      <c r="C38" s="140">
        <v>30</v>
      </c>
      <c r="D38" s="140">
        <v>12</v>
      </c>
      <c r="E38" s="2">
        <v>54</v>
      </c>
      <c r="F38" s="2">
        <v>52</v>
      </c>
      <c r="G38" s="2">
        <v>4</v>
      </c>
      <c r="H38" s="2">
        <v>33</v>
      </c>
      <c r="I38" s="140">
        <v>28</v>
      </c>
      <c r="J38" s="140">
        <v>15</v>
      </c>
      <c r="K38" s="2">
        <v>0</v>
      </c>
      <c r="L38" s="140">
        <v>0</v>
      </c>
      <c r="M38" s="140">
        <v>0</v>
      </c>
    </row>
    <row r="39" spans="1:13" ht="14.25" customHeight="1">
      <c r="A39" s="2" t="s">
        <v>346</v>
      </c>
      <c r="B39" s="2">
        <f>B39</f>
        <v>0</v>
      </c>
      <c r="C39" s="140">
        <v>0</v>
      </c>
      <c r="D39" s="140">
        <v>0</v>
      </c>
      <c r="E39" s="2">
        <v>0</v>
      </c>
      <c r="F39" s="2">
        <v>0</v>
      </c>
      <c r="G39" s="2">
        <v>0</v>
      </c>
      <c r="H39" s="2">
        <v>0</v>
      </c>
      <c r="I39" s="140">
        <v>0</v>
      </c>
      <c r="J39" s="140">
        <v>0</v>
      </c>
      <c r="K39" s="2">
        <v>31</v>
      </c>
      <c r="L39" s="140">
        <v>0</v>
      </c>
      <c r="M39" s="140">
        <v>0</v>
      </c>
    </row>
    <row r="40" spans="1:13" ht="39.75" customHeight="1">
      <c r="A40" s="2" t="s">
        <v>347</v>
      </c>
      <c r="B40" s="2">
        <v>0</v>
      </c>
      <c r="C40" s="140">
        <v>0</v>
      </c>
      <c r="D40" s="140">
        <v>0</v>
      </c>
      <c r="E40" s="2">
        <v>6</v>
      </c>
      <c r="F40" s="2">
        <v>4</v>
      </c>
      <c r="G40" s="2">
        <v>33</v>
      </c>
      <c r="H40" s="2">
        <v>0</v>
      </c>
      <c r="I40" s="140">
        <v>0</v>
      </c>
      <c r="J40" s="140">
        <v>0</v>
      </c>
      <c r="K40" s="2">
        <v>5</v>
      </c>
      <c r="L40" s="140">
        <v>2</v>
      </c>
      <c r="M40" s="140">
        <v>60</v>
      </c>
    </row>
    <row r="41" spans="1:13" ht="24.75" customHeight="1">
      <c r="A41" s="2" t="s">
        <v>348</v>
      </c>
      <c r="B41" s="2">
        <v>15</v>
      </c>
      <c r="C41" s="140">
        <v>13</v>
      </c>
      <c r="D41" s="140">
        <v>13</v>
      </c>
      <c r="E41" s="2">
        <v>15</v>
      </c>
      <c r="F41" s="2">
        <v>15</v>
      </c>
      <c r="G41" s="2">
        <v>0</v>
      </c>
      <c r="H41" s="2">
        <v>25</v>
      </c>
      <c r="I41" s="140">
        <v>23</v>
      </c>
      <c r="J41" s="140">
        <v>8</v>
      </c>
      <c r="K41" s="2">
        <v>15</v>
      </c>
      <c r="L41" s="140">
        <v>15</v>
      </c>
      <c r="M41" s="140">
        <v>0</v>
      </c>
    </row>
    <row r="42" spans="1:13" ht="25.5" customHeight="1">
      <c r="A42" s="2" t="s">
        <v>349</v>
      </c>
      <c r="B42" s="2">
        <v>0</v>
      </c>
      <c r="C42" s="140">
        <v>0</v>
      </c>
      <c r="D42" s="140">
        <v>0</v>
      </c>
      <c r="E42" s="2">
        <v>1</v>
      </c>
      <c r="F42" s="2">
        <v>1</v>
      </c>
      <c r="G42" s="2">
        <v>0</v>
      </c>
      <c r="H42" s="2">
        <v>0</v>
      </c>
      <c r="I42" s="140">
        <v>0</v>
      </c>
      <c r="J42" s="140">
        <v>0</v>
      </c>
      <c r="K42" s="2">
        <v>0</v>
      </c>
      <c r="L42" s="140">
        <v>0</v>
      </c>
      <c r="M42" s="140">
        <v>0</v>
      </c>
    </row>
    <row r="43" spans="1:13" ht="19.5" customHeight="1">
      <c r="A43" s="2" t="s">
        <v>350</v>
      </c>
      <c r="B43" s="2">
        <v>12</v>
      </c>
      <c r="C43" s="140">
        <v>9</v>
      </c>
      <c r="D43" s="140">
        <v>25</v>
      </c>
      <c r="E43" s="2">
        <v>11</v>
      </c>
      <c r="F43" s="2">
        <v>7</v>
      </c>
      <c r="G43" s="2">
        <v>36</v>
      </c>
      <c r="H43" s="2">
        <v>12</v>
      </c>
      <c r="I43" s="140">
        <v>10</v>
      </c>
      <c r="J43" s="140">
        <v>16</v>
      </c>
      <c r="K43" s="2">
        <v>11</v>
      </c>
      <c r="L43" s="140">
        <v>11</v>
      </c>
      <c r="M43" s="140">
        <v>0</v>
      </c>
    </row>
    <row r="44" spans="1:13" ht="37.5" customHeight="1">
      <c r="A44" s="2" t="s">
        <v>351</v>
      </c>
      <c r="B44" s="2">
        <v>9</v>
      </c>
      <c r="C44" s="140">
        <v>6</v>
      </c>
      <c r="D44" s="140">
        <v>33</v>
      </c>
      <c r="E44" s="2">
        <v>5</v>
      </c>
      <c r="F44" s="2">
        <v>4</v>
      </c>
      <c r="G44" s="2">
        <v>20</v>
      </c>
      <c r="H44" s="2">
        <v>5</v>
      </c>
      <c r="I44" s="140">
        <v>5</v>
      </c>
      <c r="J44" s="140">
        <v>0</v>
      </c>
      <c r="K44" s="2">
        <v>0</v>
      </c>
      <c r="L44" s="140">
        <v>0</v>
      </c>
      <c r="M44" s="140">
        <v>0</v>
      </c>
    </row>
    <row r="45" spans="1:13" ht="24.75" customHeight="1">
      <c r="A45" s="2" t="s">
        <v>352</v>
      </c>
      <c r="B45" s="2">
        <v>16</v>
      </c>
      <c r="C45" s="140">
        <v>10</v>
      </c>
      <c r="D45" s="140">
        <v>38</v>
      </c>
      <c r="E45" s="2">
        <v>12</v>
      </c>
      <c r="F45" s="2">
        <v>12</v>
      </c>
      <c r="G45" s="2">
        <v>0</v>
      </c>
      <c r="H45" s="2">
        <v>0</v>
      </c>
      <c r="I45" s="140">
        <v>0</v>
      </c>
      <c r="J45" s="140">
        <v>0</v>
      </c>
      <c r="K45" s="2">
        <v>14</v>
      </c>
      <c r="L45" s="140">
        <v>14</v>
      </c>
      <c r="M45" s="140">
        <v>0</v>
      </c>
    </row>
    <row r="46" spans="1:13" ht="37.5" customHeight="1">
      <c r="A46" s="2" t="s">
        <v>353</v>
      </c>
      <c r="B46" s="2">
        <v>3</v>
      </c>
      <c r="C46" s="140">
        <v>3</v>
      </c>
      <c r="D46" s="140">
        <v>0</v>
      </c>
      <c r="E46" s="2">
        <v>1</v>
      </c>
      <c r="F46" s="2">
        <v>1</v>
      </c>
      <c r="G46" s="2">
        <v>0</v>
      </c>
      <c r="H46" s="2">
        <v>8</v>
      </c>
      <c r="I46" s="140">
        <v>7</v>
      </c>
      <c r="J46" s="140">
        <v>13</v>
      </c>
      <c r="K46" s="2">
        <v>6</v>
      </c>
      <c r="L46" s="140">
        <v>4</v>
      </c>
      <c r="M46" s="140">
        <v>33</v>
      </c>
    </row>
    <row r="47" spans="1:13" ht="25.5" customHeight="1">
      <c r="A47" s="2" t="s">
        <v>354</v>
      </c>
      <c r="B47" s="2">
        <v>0</v>
      </c>
      <c r="C47" s="140">
        <v>0</v>
      </c>
      <c r="D47" s="140">
        <v>0</v>
      </c>
      <c r="E47" s="2">
        <v>14</v>
      </c>
      <c r="F47" s="2">
        <v>14</v>
      </c>
      <c r="G47" s="2">
        <v>0</v>
      </c>
      <c r="H47" s="2">
        <v>12</v>
      </c>
      <c r="I47" s="140">
        <v>11</v>
      </c>
      <c r="J47" s="140">
        <v>8</v>
      </c>
      <c r="K47" s="2">
        <v>0</v>
      </c>
      <c r="L47" s="140">
        <v>0</v>
      </c>
      <c r="M47" s="140">
        <v>0</v>
      </c>
    </row>
    <row r="48" spans="1:13" ht="24.75" customHeight="1">
      <c r="A48" s="2" t="s">
        <v>354</v>
      </c>
      <c r="B48" s="2">
        <v>0</v>
      </c>
      <c r="C48" s="140">
        <v>0</v>
      </c>
      <c r="D48" s="140">
        <v>0</v>
      </c>
      <c r="E48" s="2">
        <v>0</v>
      </c>
      <c r="F48" s="2">
        <v>0</v>
      </c>
      <c r="G48" s="2">
        <v>0</v>
      </c>
      <c r="H48" s="2">
        <v>0</v>
      </c>
      <c r="I48" s="140">
        <v>0</v>
      </c>
      <c r="J48" s="140">
        <v>0</v>
      </c>
      <c r="K48" s="2">
        <v>14</v>
      </c>
      <c r="L48" s="140">
        <v>0</v>
      </c>
      <c r="M48" s="140">
        <v>0</v>
      </c>
    </row>
    <row r="49" spans="1:13" ht="24" customHeight="1">
      <c r="A49" s="2" t="s">
        <v>355</v>
      </c>
      <c r="B49" s="2">
        <v>0</v>
      </c>
      <c r="C49" s="140">
        <v>0</v>
      </c>
      <c r="D49" s="140">
        <v>0</v>
      </c>
      <c r="E49" s="2">
        <v>2</v>
      </c>
      <c r="F49" s="2">
        <v>2</v>
      </c>
      <c r="G49" s="2">
        <v>0</v>
      </c>
      <c r="H49" s="2">
        <v>0</v>
      </c>
      <c r="I49" s="140">
        <v>0</v>
      </c>
      <c r="J49" s="140">
        <v>0</v>
      </c>
      <c r="K49" s="2">
        <v>0</v>
      </c>
      <c r="L49" s="140">
        <v>0</v>
      </c>
      <c r="M49" s="140">
        <v>0</v>
      </c>
    </row>
    <row r="50" spans="1:13" ht="18.75" customHeight="1">
      <c r="A50" s="2" t="s">
        <v>356</v>
      </c>
      <c r="B50" s="2">
        <v>18</v>
      </c>
      <c r="C50" s="140">
        <v>12</v>
      </c>
      <c r="D50" s="140">
        <v>33</v>
      </c>
      <c r="E50" s="2">
        <v>28</v>
      </c>
      <c r="F50" s="2">
        <v>22</v>
      </c>
      <c r="G50" s="2">
        <v>21</v>
      </c>
      <c r="H50" s="2">
        <v>25</v>
      </c>
      <c r="I50" s="140">
        <v>9</v>
      </c>
      <c r="J50" s="140">
        <v>64</v>
      </c>
      <c r="K50" s="2">
        <v>0</v>
      </c>
      <c r="L50" s="140">
        <v>0</v>
      </c>
      <c r="M50" s="140">
        <v>0</v>
      </c>
    </row>
    <row r="51" spans="1:13" ht="20.25" customHeight="1">
      <c r="A51" s="2" t="s">
        <v>356</v>
      </c>
      <c r="B51" s="2">
        <v>0</v>
      </c>
      <c r="C51" s="140">
        <v>0</v>
      </c>
      <c r="D51" s="140">
        <v>0</v>
      </c>
      <c r="E51" s="2">
        <v>0</v>
      </c>
      <c r="F51" s="2">
        <v>0</v>
      </c>
      <c r="G51" s="2">
        <v>0</v>
      </c>
      <c r="H51" s="2">
        <v>0</v>
      </c>
      <c r="I51" s="140">
        <v>0</v>
      </c>
      <c r="J51" s="140">
        <v>0</v>
      </c>
      <c r="K51" s="2">
        <v>14</v>
      </c>
      <c r="L51" s="140">
        <v>0</v>
      </c>
      <c r="M51" s="140">
        <v>0</v>
      </c>
    </row>
    <row r="52" spans="1:13" ht="26.25" customHeight="1">
      <c r="A52" s="2" t="s">
        <v>357</v>
      </c>
      <c r="B52" s="2">
        <v>27</v>
      </c>
      <c r="C52" s="140">
        <v>14</v>
      </c>
      <c r="D52" s="140">
        <v>48</v>
      </c>
      <c r="E52" s="2">
        <v>21</v>
      </c>
      <c r="F52" s="2">
        <v>14</v>
      </c>
      <c r="G52" s="2">
        <v>33</v>
      </c>
      <c r="H52" s="2">
        <v>32</v>
      </c>
      <c r="I52" s="140">
        <v>17</v>
      </c>
      <c r="J52" s="140">
        <v>47</v>
      </c>
      <c r="K52" s="2">
        <v>0</v>
      </c>
      <c r="L52" s="140">
        <v>0</v>
      </c>
      <c r="M52" s="140">
        <v>0</v>
      </c>
    </row>
    <row r="53" spans="1:13" ht="25.5" customHeight="1">
      <c r="A53" s="2" t="s">
        <v>357</v>
      </c>
      <c r="B53" s="2">
        <v>0</v>
      </c>
      <c r="C53" s="140">
        <v>0</v>
      </c>
      <c r="D53" s="140">
        <v>0</v>
      </c>
      <c r="E53" s="2">
        <v>0</v>
      </c>
      <c r="F53" s="2">
        <v>0</v>
      </c>
      <c r="G53" s="2">
        <v>0</v>
      </c>
      <c r="H53" s="2">
        <v>0</v>
      </c>
      <c r="I53" s="140">
        <v>0</v>
      </c>
      <c r="J53" s="140">
        <v>0</v>
      </c>
      <c r="K53" s="2">
        <v>18</v>
      </c>
      <c r="L53" s="140">
        <v>0</v>
      </c>
      <c r="M53" s="140">
        <v>0</v>
      </c>
    </row>
    <row r="54" spans="1:13" ht="20.25" customHeight="1">
      <c r="A54" s="2" t="s">
        <v>358</v>
      </c>
      <c r="B54" s="2">
        <v>0</v>
      </c>
      <c r="C54" s="140">
        <v>0</v>
      </c>
      <c r="D54" s="140">
        <v>0</v>
      </c>
      <c r="E54" s="2">
        <v>0</v>
      </c>
      <c r="F54" s="2">
        <v>0</v>
      </c>
      <c r="G54" s="2">
        <v>0</v>
      </c>
      <c r="H54" s="2">
        <v>0</v>
      </c>
      <c r="I54" s="140">
        <v>0</v>
      </c>
      <c r="J54" s="140">
        <v>0</v>
      </c>
      <c r="K54" s="2">
        <v>15</v>
      </c>
      <c r="L54" s="140">
        <v>11</v>
      </c>
      <c r="M54" s="140">
        <v>27</v>
      </c>
    </row>
    <row r="55" spans="1:13" ht="39" customHeight="1">
      <c r="A55" s="2" t="s">
        <v>359</v>
      </c>
      <c r="B55" s="2">
        <v>0</v>
      </c>
      <c r="C55" s="140">
        <v>0</v>
      </c>
      <c r="D55" s="140">
        <v>0</v>
      </c>
      <c r="E55" s="2">
        <v>0</v>
      </c>
      <c r="F55" s="2">
        <v>0</v>
      </c>
      <c r="G55" s="2">
        <v>0</v>
      </c>
      <c r="H55" s="2">
        <v>2</v>
      </c>
      <c r="I55" s="140">
        <v>2</v>
      </c>
      <c r="J55" s="140">
        <v>0</v>
      </c>
      <c r="K55" s="2">
        <v>5</v>
      </c>
      <c r="L55" s="140">
        <v>5</v>
      </c>
      <c r="M55" s="140">
        <v>0</v>
      </c>
    </row>
    <row r="56" spans="1:13" ht="27.75" customHeight="1">
      <c r="A56" s="2" t="s">
        <v>360</v>
      </c>
      <c r="B56" s="2">
        <v>8</v>
      </c>
      <c r="C56" s="140">
        <v>7</v>
      </c>
      <c r="D56" s="140">
        <v>13</v>
      </c>
      <c r="E56" s="2">
        <v>0</v>
      </c>
      <c r="F56" s="2">
        <v>0</v>
      </c>
      <c r="G56" s="2">
        <v>0</v>
      </c>
      <c r="H56" s="2">
        <v>0</v>
      </c>
      <c r="I56" s="140">
        <v>0</v>
      </c>
      <c r="J56" s="140">
        <v>0</v>
      </c>
      <c r="K56" s="2">
        <v>0</v>
      </c>
      <c r="L56" s="140">
        <v>0</v>
      </c>
      <c r="M56" s="140">
        <v>0</v>
      </c>
    </row>
    <row r="57" spans="1:13" ht="37.5" customHeight="1">
      <c r="A57" s="2" t="s">
        <v>361</v>
      </c>
      <c r="B57" s="2">
        <v>4</v>
      </c>
      <c r="C57" s="140">
        <v>3</v>
      </c>
      <c r="D57" s="140">
        <v>25</v>
      </c>
      <c r="E57" s="2">
        <v>1</v>
      </c>
      <c r="F57" s="2">
        <v>1</v>
      </c>
      <c r="G57" s="2">
        <v>0</v>
      </c>
      <c r="H57" s="2">
        <v>0</v>
      </c>
      <c r="I57" s="140">
        <v>0</v>
      </c>
      <c r="J57" s="140">
        <v>0</v>
      </c>
      <c r="K57" s="2">
        <v>0</v>
      </c>
      <c r="L57" s="140">
        <v>0</v>
      </c>
      <c r="M57" s="140">
        <v>0</v>
      </c>
    </row>
    <row r="58" spans="1:13" ht="28.5" customHeight="1">
      <c r="A58" s="2" t="s">
        <v>362</v>
      </c>
      <c r="B58" s="2">
        <v>20</v>
      </c>
      <c r="C58" s="140">
        <v>19</v>
      </c>
      <c r="D58" s="140">
        <v>5</v>
      </c>
      <c r="E58" s="2">
        <v>19</v>
      </c>
      <c r="F58" s="2">
        <v>14</v>
      </c>
      <c r="G58" s="2">
        <v>26</v>
      </c>
      <c r="H58" s="2">
        <v>17</v>
      </c>
      <c r="I58" s="140">
        <v>15</v>
      </c>
      <c r="J58" s="140">
        <v>12</v>
      </c>
      <c r="K58" s="2">
        <v>0</v>
      </c>
      <c r="L58" s="140">
        <v>0</v>
      </c>
      <c r="M58" s="140">
        <v>0</v>
      </c>
    </row>
    <row r="59" spans="1:13" ht="30" customHeight="1">
      <c r="A59" s="2" t="s">
        <v>362</v>
      </c>
      <c r="B59" s="2">
        <v>0</v>
      </c>
      <c r="C59" s="140">
        <v>0</v>
      </c>
      <c r="D59" s="140">
        <v>0</v>
      </c>
      <c r="E59" s="2">
        <v>0</v>
      </c>
      <c r="F59" s="2">
        <v>0</v>
      </c>
      <c r="G59" s="2">
        <v>0</v>
      </c>
      <c r="H59" s="2">
        <v>0</v>
      </c>
      <c r="I59" s="140">
        <v>0</v>
      </c>
      <c r="J59" s="140">
        <v>0</v>
      </c>
      <c r="K59" s="2">
        <v>12</v>
      </c>
      <c r="L59" s="140">
        <v>0</v>
      </c>
      <c r="M59" s="140">
        <v>0</v>
      </c>
    </row>
    <row r="60" spans="1:13" ht="30" customHeight="1">
      <c r="A60" s="2" t="s">
        <v>363</v>
      </c>
      <c r="B60" s="2">
        <v>0</v>
      </c>
      <c r="C60" s="140">
        <v>0</v>
      </c>
      <c r="D60" s="140">
        <v>0</v>
      </c>
      <c r="E60" s="2">
        <v>22</v>
      </c>
      <c r="F60" s="2">
        <v>21</v>
      </c>
      <c r="G60" s="2">
        <v>5</v>
      </c>
      <c r="H60" s="2">
        <v>29</v>
      </c>
      <c r="I60" s="140">
        <v>21</v>
      </c>
      <c r="J60" s="140">
        <v>28</v>
      </c>
      <c r="K60" s="2">
        <v>18</v>
      </c>
      <c r="L60" s="140">
        <v>18</v>
      </c>
      <c r="M60" s="140">
        <v>0</v>
      </c>
    </row>
    <row r="61" spans="1:13" ht="24.75" customHeight="1">
      <c r="A61" s="2" t="s">
        <v>364</v>
      </c>
      <c r="B61" s="2">
        <v>0</v>
      </c>
      <c r="C61" s="140">
        <v>0</v>
      </c>
      <c r="D61" s="140">
        <v>0</v>
      </c>
      <c r="E61" s="2">
        <v>0</v>
      </c>
      <c r="F61" s="2">
        <v>0</v>
      </c>
      <c r="G61" s="2">
        <v>0</v>
      </c>
      <c r="H61" s="2">
        <v>13</v>
      </c>
      <c r="I61" s="140">
        <v>12</v>
      </c>
      <c r="J61" s="140">
        <v>8</v>
      </c>
      <c r="K61" s="2">
        <v>10</v>
      </c>
      <c r="L61" s="140">
        <v>10</v>
      </c>
      <c r="M61" s="140">
        <v>0</v>
      </c>
    </row>
    <row r="62" spans="1:13" ht="12.75" customHeight="1">
      <c r="A62" s="264" t="s">
        <v>266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6"/>
    </row>
    <row r="63" spans="1:13" ht="27" customHeight="1">
      <c r="A63" s="2" t="s">
        <v>365</v>
      </c>
      <c r="B63" s="2" t="s">
        <v>366</v>
      </c>
      <c r="C63" s="2"/>
      <c r="D63" s="135"/>
      <c r="E63" s="2" t="s">
        <v>366</v>
      </c>
      <c r="F63" s="2"/>
      <c r="G63" s="135"/>
      <c r="H63" s="2" t="s">
        <v>366</v>
      </c>
      <c r="I63" s="2"/>
      <c r="J63" s="164"/>
      <c r="K63" s="2" t="s">
        <v>366</v>
      </c>
      <c r="L63" s="2"/>
      <c r="M63" s="143"/>
    </row>
    <row r="64" spans="1:13" ht="88.5" customHeight="1">
      <c r="A64" s="41" t="s">
        <v>367</v>
      </c>
      <c r="B64" s="2">
        <v>44</v>
      </c>
      <c r="C64" s="2">
        <v>40</v>
      </c>
      <c r="D64" s="164">
        <f>100-((C64/B64)*100)</f>
        <v>9.090909090909093</v>
      </c>
      <c r="E64" s="2">
        <v>53</v>
      </c>
      <c r="F64" s="2">
        <v>51</v>
      </c>
      <c r="G64" s="164">
        <f aca="true" t="shared" si="0" ref="G64:G77">100-((F64/E64)*100)</f>
        <v>3.773584905660371</v>
      </c>
      <c r="H64" s="2">
        <v>42</v>
      </c>
      <c r="I64" s="2">
        <v>38</v>
      </c>
      <c r="J64" s="164">
        <f aca="true" t="shared" si="1" ref="J64:J77">100-((I64/H64)*100)</f>
        <v>9.523809523809518</v>
      </c>
      <c r="K64" s="2">
        <v>31</v>
      </c>
      <c r="L64" s="3" t="s">
        <v>368</v>
      </c>
      <c r="M64" s="135"/>
    </row>
    <row r="65" spans="1:13" ht="28.5" customHeight="1">
      <c r="A65" s="2" t="s">
        <v>369</v>
      </c>
      <c r="B65" s="2">
        <v>9</v>
      </c>
      <c r="C65" s="2">
        <v>3</v>
      </c>
      <c r="D65" s="164">
        <f aca="true" t="shared" si="2" ref="D65:D77">100-((C65/B65)*100)</f>
        <v>66.66666666666667</v>
      </c>
      <c r="E65" s="2">
        <v>13</v>
      </c>
      <c r="F65" s="2">
        <v>9</v>
      </c>
      <c r="G65" s="164">
        <f t="shared" si="0"/>
        <v>30.769230769230774</v>
      </c>
      <c r="H65" s="2">
        <v>11</v>
      </c>
      <c r="I65" s="2">
        <v>8</v>
      </c>
      <c r="J65" s="164">
        <f t="shared" si="1"/>
        <v>27.272727272727266</v>
      </c>
      <c r="K65" s="2">
        <v>9</v>
      </c>
      <c r="L65" s="2">
        <v>8</v>
      </c>
      <c r="M65" s="164">
        <f aca="true" t="shared" si="3" ref="M65:M77">100-((L65/K65)*100)</f>
        <v>11.111111111111114</v>
      </c>
    </row>
    <row r="66" spans="1:13" ht="27" customHeight="1">
      <c r="A66" s="2" t="s">
        <v>370</v>
      </c>
      <c r="B66" s="2">
        <v>9</v>
      </c>
      <c r="C66" s="2">
        <v>8</v>
      </c>
      <c r="D66" s="164">
        <f t="shared" si="2"/>
        <v>11.111111111111114</v>
      </c>
      <c r="E66" s="2">
        <v>16</v>
      </c>
      <c r="F66" s="2">
        <v>8</v>
      </c>
      <c r="G66" s="164">
        <f t="shared" si="0"/>
        <v>50</v>
      </c>
      <c r="H66" s="2">
        <v>22</v>
      </c>
      <c r="I66" s="2">
        <v>22</v>
      </c>
      <c r="J66" s="164">
        <f t="shared" si="1"/>
        <v>0</v>
      </c>
      <c r="K66" s="2">
        <v>13</v>
      </c>
      <c r="L66" s="2">
        <v>12</v>
      </c>
      <c r="M66" s="164">
        <f t="shared" si="3"/>
        <v>7.692307692307693</v>
      </c>
    </row>
    <row r="67" spans="1:13" ht="25.5">
      <c r="A67" s="2" t="s">
        <v>371</v>
      </c>
      <c r="B67" s="2">
        <v>16</v>
      </c>
      <c r="C67" s="2">
        <v>15</v>
      </c>
      <c r="D67" s="164">
        <f t="shared" si="2"/>
        <v>6.25</v>
      </c>
      <c r="E67" s="2">
        <v>16</v>
      </c>
      <c r="F67" s="2">
        <v>13</v>
      </c>
      <c r="G67" s="164">
        <f t="shared" si="0"/>
        <v>18.75</v>
      </c>
      <c r="H67" s="2">
        <v>12</v>
      </c>
      <c r="I67" s="2">
        <v>12</v>
      </c>
      <c r="J67" s="164">
        <f t="shared" si="1"/>
        <v>0</v>
      </c>
      <c r="K67" s="2">
        <v>16</v>
      </c>
      <c r="L67" s="2">
        <v>13</v>
      </c>
      <c r="M67" s="164">
        <f t="shared" si="3"/>
        <v>18.75</v>
      </c>
    </row>
    <row r="68" spans="1:13" ht="28.5" customHeight="1">
      <c r="A68" s="2" t="s">
        <v>372</v>
      </c>
      <c r="B68" s="2">
        <v>13</v>
      </c>
      <c r="C68" s="2">
        <v>7</v>
      </c>
      <c r="D68" s="164">
        <f t="shared" si="2"/>
        <v>46.15384615384615</v>
      </c>
      <c r="E68" s="2">
        <v>18</v>
      </c>
      <c r="F68" s="2">
        <v>6</v>
      </c>
      <c r="G68" s="164">
        <f t="shared" si="0"/>
        <v>66.66666666666667</v>
      </c>
      <c r="H68" s="2">
        <v>13</v>
      </c>
      <c r="I68" s="2">
        <v>13</v>
      </c>
      <c r="J68" s="164">
        <f t="shared" si="1"/>
        <v>0</v>
      </c>
      <c r="K68" s="2">
        <v>17</v>
      </c>
      <c r="L68" s="2">
        <v>0</v>
      </c>
      <c r="M68" s="164">
        <v>0</v>
      </c>
    </row>
    <row r="69" spans="1:13" ht="39.75" customHeight="1">
      <c r="A69" s="2" t="s">
        <v>373</v>
      </c>
      <c r="B69" s="2">
        <v>31</v>
      </c>
      <c r="C69" s="2">
        <v>20</v>
      </c>
      <c r="D69" s="164">
        <f t="shared" si="2"/>
        <v>35.483870967741936</v>
      </c>
      <c r="E69" s="2">
        <v>16</v>
      </c>
      <c r="F69" s="2">
        <v>9</v>
      </c>
      <c r="G69" s="164">
        <f t="shared" si="0"/>
        <v>43.75</v>
      </c>
      <c r="H69" s="2">
        <v>25</v>
      </c>
      <c r="I69" s="2">
        <v>18</v>
      </c>
      <c r="J69" s="164">
        <f t="shared" si="1"/>
        <v>28</v>
      </c>
      <c r="K69" s="2">
        <v>28</v>
      </c>
      <c r="L69" s="2">
        <v>9</v>
      </c>
      <c r="M69" s="164">
        <f t="shared" si="3"/>
        <v>67.85714285714286</v>
      </c>
    </row>
    <row r="70" spans="1:13" ht="30.75" customHeight="1">
      <c r="A70" s="2" t="s">
        <v>374</v>
      </c>
      <c r="B70" s="2">
        <v>26</v>
      </c>
      <c r="C70" s="2">
        <v>8</v>
      </c>
      <c r="D70" s="164">
        <f t="shared" si="2"/>
        <v>69.23076923076923</v>
      </c>
      <c r="E70" s="2">
        <v>16</v>
      </c>
      <c r="F70" s="2">
        <v>6</v>
      </c>
      <c r="G70" s="164">
        <f t="shared" si="0"/>
        <v>62.5</v>
      </c>
      <c r="H70" s="2">
        <v>18</v>
      </c>
      <c r="I70" s="2">
        <v>10</v>
      </c>
      <c r="J70" s="164">
        <f t="shared" si="1"/>
        <v>44.44444444444444</v>
      </c>
      <c r="K70" s="2">
        <v>23</v>
      </c>
      <c r="L70" s="2">
        <v>0</v>
      </c>
      <c r="M70" s="164">
        <v>0</v>
      </c>
    </row>
    <row r="71" spans="1:13" ht="39" customHeight="1">
      <c r="A71" s="2" t="s">
        <v>375</v>
      </c>
      <c r="B71" s="2">
        <v>13</v>
      </c>
      <c r="C71" s="2">
        <v>12</v>
      </c>
      <c r="D71" s="164">
        <f t="shared" si="2"/>
        <v>7.692307692307693</v>
      </c>
      <c r="E71" s="2">
        <v>14</v>
      </c>
      <c r="F71" s="2">
        <v>8</v>
      </c>
      <c r="G71" s="164">
        <f t="shared" si="0"/>
        <v>42.85714285714286</v>
      </c>
      <c r="H71" s="2">
        <v>22</v>
      </c>
      <c r="I71" s="2">
        <v>22</v>
      </c>
      <c r="J71" s="164">
        <f t="shared" si="1"/>
        <v>0</v>
      </c>
      <c r="K71" s="2">
        <v>15</v>
      </c>
      <c r="L71" s="2">
        <v>11</v>
      </c>
      <c r="M71" s="164">
        <f t="shared" si="3"/>
        <v>26.66666666666667</v>
      </c>
    </row>
    <row r="72" spans="1:13" ht="27" customHeight="1">
      <c r="A72" s="2" t="s">
        <v>376</v>
      </c>
      <c r="B72" s="2">
        <v>12</v>
      </c>
      <c r="C72" s="2">
        <v>8</v>
      </c>
      <c r="D72" s="164">
        <f t="shared" si="2"/>
        <v>33.33333333333334</v>
      </c>
      <c r="E72" s="2">
        <v>7</v>
      </c>
      <c r="F72" s="2">
        <v>8</v>
      </c>
      <c r="G72" s="164">
        <v>0</v>
      </c>
      <c r="H72" s="2">
        <v>9</v>
      </c>
      <c r="I72" s="2">
        <v>7</v>
      </c>
      <c r="J72" s="164">
        <f t="shared" si="1"/>
        <v>22.222222222222214</v>
      </c>
      <c r="K72" s="2">
        <v>3</v>
      </c>
      <c r="L72" s="2">
        <v>3</v>
      </c>
      <c r="M72" s="164">
        <f t="shared" si="3"/>
        <v>0</v>
      </c>
    </row>
    <row r="73" spans="1:13" ht="28.5" customHeight="1">
      <c r="A73" s="2" t="s">
        <v>377</v>
      </c>
      <c r="B73" s="2">
        <v>27</v>
      </c>
      <c r="C73" s="2">
        <v>23</v>
      </c>
      <c r="D73" s="164">
        <f t="shared" si="2"/>
        <v>14.81481481481481</v>
      </c>
      <c r="E73" s="2">
        <v>33</v>
      </c>
      <c r="F73" s="2">
        <v>24</v>
      </c>
      <c r="G73" s="164">
        <f t="shared" si="0"/>
        <v>27.272727272727266</v>
      </c>
      <c r="H73" s="2">
        <v>30</v>
      </c>
      <c r="I73" s="2">
        <v>30</v>
      </c>
      <c r="J73" s="164">
        <f t="shared" si="1"/>
        <v>0</v>
      </c>
      <c r="K73" s="2">
        <v>30</v>
      </c>
      <c r="L73" s="2">
        <v>30</v>
      </c>
      <c r="M73" s="164">
        <f t="shared" si="3"/>
        <v>0</v>
      </c>
    </row>
    <row r="74" spans="1:13" ht="37.5" customHeight="1">
      <c r="A74" s="2" t="s">
        <v>378</v>
      </c>
      <c r="B74" s="2" t="s">
        <v>366</v>
      </c>
      <c r="C74" s="2"/>
      <c r="D74" s="164">
        <v>0</v>
      </c>
      <c r="E74" s="2" t="s">
        <v>366</v>
      </c>
      <c r="F74" s="2"/>
      <c r="G74" s="164"/>
      <c r="H74" s="2">
        <v>1</v>
      </c>
      <c r="I74" s="2">
        <v>1</v>
      </c>
      <c r="J74" s="164">
        <f t="shared" si="1"/>
        <v>0</v>
      </c>
      <c r="K74" s="2" t="s">
        <v>366</v>
      </c>
      <c r="L74" s="2"/>
      <c r="M74" s="164"/>
    </row>
    <row r="75" spans="1:13" ht="39.75" customHeight="1">
      <c r="A75" s="2" t="s">
        <v>379</v>
      </c>
      <c r="B75" s="2">
        <v>21</v>
      </c>
      <c r="C75" s="2">
        <v>12</v>
      </c>
      <c r="D75" s="164">
        <f t="shared" si="2"/>
        <v>42.85714285714286</v>
      </c>
      <c r="E75" s="2">
        <v>0</v>
      </c>
      <c r="F75" s="2">
        <v>4</v>
      </c>
      <c r="G75" s="164">
        <v>0</v>
      </c>
      <c r="H75" s="2">
        <v>18</v>
      </c>
      <c r="I75" s="2">
        <v>2</v>
      </c>
      <c r="J75" s="164">
        <f t="shared" si="1"/>
        <v>88.88888888888889</v>
      </c>
      <c r="K75" s="2">
        <v>10</v>
      </c>
      <c r="L75" s="2">
        <v>3</v>
      </c>
      <c r="M75" s="135">
        <f t="shared" si="3"/>
        <v>70</v>
      </c>
    </row>
    <row r="76" spans="1:13" ht="29.25" customHeight="1">
      <c r="A76" s="2" t="s">
        <v>380</v>
      </c>
      <c r="B76" s="2">
        <v>15</v>
      </c>
      <c r="C76" s="2">
        <v>12</v>
      </c>
      <c r="D76" s="164">
        <f t="shared" si="2"/>
        <v>20</v>
      </c>
      <c r="E76" s="2">
        <v>9</v>
      </c>
      <c r="F76" s="2">
        <v>9</v>
      </c>
      <c r="G76" s="164">
        <f t="shared" si="0"/>
        <v>0</v>
      </c>
      <c r="H76" s="2">
        <v>9</v>
      </c>
      <c r="I76" s="2">
        <v>5</v>
      </c>
      <c r="J76" s="164">
        <f t="shared" si="1"/>
        <v>44.44444444444444</v>
      </c>
      <c r="K76" s="2">
        <v>12</v>
      </c>
      <c r="L76" s="2">
        <v>10</v>
      </c>
      <c r="M76" s="135">
        <f t="shared" si="3"/>
        <v>16.666666666666657</v>
      </c>
    </row>
    <row r="77" spans="1:13" ht="43.5" customHeight="1">
      <c r="A77" s="2" t="s">
        <v>381</v>
      </c>
      <c r="B77" s="2">
        <v>19</v>
      </c>
      <c r="C77" s="2">
        <v>5</v>
      </c>
      <c r="D77" s="164">
        <f t="shared" si="2"/>
        <v>73.6842105263158</v>
      </c>
      <c r="E77" s="2">
        <v>8</v>
      </c>
      <c r="F77" s="2">
        <v>8</v>
      </c>
      <c r="G77" s="164">
        <f t="shared" si="0"/>
        <v>0</v>
      </c>
      <c r="H77" s="2">
        <v>9</v>
      </c>
      <c r="I77" s="2">
        <v>7</v>
      </c>
      <c r="J77" s="164">
        <f t="shared" si="1"/>
        <v>22.222222222222214</v>
      </c>
      <c r="K77" s="2">
        <v>12</v>
      </c>
      <c r="L77" s="2">
        <v>8</v>
      </c>
      <c r="M77" s="135">
        <f t="shared" si="3"/>
        <v>33.33333333333334</v>
      </c>
    </row>
    <row r="78" spans="1:13" ht="12.75" customHeight="1">
      <c r="A78" s="264" t="s">
        <v>63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6"/>
    </row>
    <row r="79" spans="1:13" ht="41.25" customHeight="1">
      <c r="A79" s="2" t="s">
        <v>382</v>
      </c>
      <c r="B79" s="2">
        <v>0</v>
      </c>
      <c r="C79" s="2">
        <v>0</v>
      </c>
      <c r="D79" s="2" t="s">
        <v>383</v>
      </c>
      <c r="E79" s="2">
        <v>0</v>
      </c>
      <c r="F79" s="2">
        <v>0</v>
      </c>
      <c r="G79" s="2" t="s">
        <v>383</v>
      </c>
      <c r="H79" s="2">
        <v>0</v>
      </c>
      <c r="I79" s="2">
        <v>0</v>
      </c>
      <c r="J79" s="2" t="s">
        <v>383</v>
      </c>
      <c r="K79" s="2">
        <v>17</v>
      </c>
      <c r="L79" s="2" t="s">
        <v>416</v>
      </c>
      <c r="M79" s="2" t="s">
        <v>383</v>
      </c>
    </row>
    <row r="80" spans="1:13" ht="18.75" customHeight="1">
      <c r="A80" s="2" t="s">
        <v>385</v>
      </c>
      <c r="B80" s="2">
        <v>17</v>
      </c>
      <c r="C80" s="2">
        <v>14</v>
      </c>
      <c r="D80" s="136">
        <v>0.17</v>
      </c>
      <c r="E80" s="2">
        <v>0</v>
      </c>
      <c r="F80" s="2">
        <v>0</v>
      </c>
      <c r="G80" s="2" t="s">
        <v>383</v>
      </c>
      <c r="H80" s="2">
        <v>0</v>
      </c>
      <c r="I80" s="2">
        <v>0</v>
      </c>
      <c r="J80" s="2" t="s">
        <v>383</v>
      </c>
      <c r="K80" s="2">
        <v>0</v>
      </c>
      <c r="L80" s="2">
        <v>0</v>
      </c>
      <c r="M80" s="2" t="s">
        <v>383</v>
      </c>
    </row>
    <row r="81" spans="1:13" ht="27.75" customHeight="1">
      <c r="A81" s="2" t="s">
        <v>386</v>
      </c>
      <c r="B81" s="2">
        <v>18</v>
      </c>
      <c r="C81" s="2">
        <v>18</v>
      </c>
      <c r="D81" s="136">
        <v>0</v>
      </c>
      <c r="E81" s="2">
        <v>27</v>
      </c>
      <c r="F81" s="2">
        <v>25</v>
      </c>
      <c r="G81" s="136">
        <v>0.07</v>
      </c>
      <c r="H81" s="2">
        <v>13</v>
      </c>
      <c r="I81" s="2">
        <v>13</v>
      </c>
      <c r="J81" s="136">
        <v>0</v>
      </c>
      <c r="K81" s="2">
        <v>18</v>
      </c>
      <c r="L81" s="2">
        <v>16</v>
      </c>
      <c r="M81" s="136">
        <v>0.11</v>
      </c>
    </row>
    <row r="82" spans="1:13" ht="27.75" customHeight="1">
      <c r="A82" s="2" t="s">
        <v>386</v>
      </c>
      <c r="B82" s="2" t="s">
        <v>383</v>
      </c>
      <c r="C82" s="2" t="s">
        <v>383</v>
      </c>
      <c r="D82" s="2" t="s">
        <v>383</v>
      </c>
      <c r="E82" s="2">
        <v>28</v>
      </c>
      <c r="F82" s="2">
        <v>28</v>
      </c>
      <c r="G82" s="136">
        <v>0</v>
      </c>
      <c r="H82" s="2">
        <v>14</v>
      </c>
      <c r="I82" s="2">
        <v>13</v>
      </c>
      <c r="J82" s="136">
        <v>0.07</v>
      </c>
      <c r="K82" s="2">
        <v>27</v>
      </c>
      <c r="L82" s="2">
        <v>27</v>
      </c>
      <c r="M82" s="136">
        <v>0</v>
      </c>
    </row>
    <row r="83" spans="1:13" ht="41.25" customHeight="1">
      <c r="A83" s="2" t="s">
        <v>387</v>
      </c>
      <c r="B83" s="2">
        <v>16</v>
      </c>
      <c r="C83" s="2">
        <v>13</v>
      </c>
      <c r="D83" s="136">
        <v>0.19</v>
      </c>
      <c r="E83" s="2">
        <v>0</v>
      </c>
      <c r="F83" s="2">
        <v>0</v>
      </c>
      <c r="G83" s="2" t="s">
        <v>383</v>
      </c>
      <c r="H83" s="2">
        <v>0</v>
      </c>
      <c r="I83" s="2">
        <v>0</v>
      </c>
      <c r="J83" s="2" t="s">
        <v>383</v>
      </c>
      <c r="K83" s="2">
        <v>0</v>
      </c>
      <c r="L83" s="2">
        <v>0</v>
      </c>
      <c r="M83" s="2" t="s">
        <v>383</v>
      </c>
    </row>
    <row r="84" spans="1:13" ht="38.25" customHeight="1">
      <c r="A84" s="2" t="s">
        <v>388</v>
      </c>
      <c r="B84" s="2">
        <v>13</v>
      </c>
      <c r="C84" s="2">
        <v>13</v>
      </c>
      <c r="D84" s="136">
        <v>0</v>
      </c>
      <c r="E84" s="2">
        <v>17</v>
      </c>
      <c r="F84" s="2">
        <v>16</v>
      </c>
      <c r="G84" s="136">
        <v>0.06</v>
      </c>
      <c r="H84" s="2">
        <v>0</v>
      </c>
      <c r="I84" s="2">
        <v>0</v>
      </c>
      <c r="J84" s="2" t="s">
        <v>383</v>
      </c>
      <c r="K84" s="2">
        <v>0</v>
      </c>
      <c r="L84" s="2">
        <v>0</v>
      </c>
      <c r="M84" s="2" t="s">
        <v>383</v>
      </c>
    </row>
    <row r="85" spans="1:13" ht="38.25" customHeight="1">
      <c r="A85" s="2" t="s">
        <v>389</v>
      </c>
      <c r="B85" s="2">
        <v>13</v>
      </c>
      <c r="C85" s="2">
        <v>13</v>
      </c>
      <c r="D85" s="136">
        <v>0</v>
      </c>
      <c r="E85" s="2">
        <v>0</v>
      </c>
      <c r="F85" s="2">
        <v>0</v>
      </c>
      <c r="G85" s="2" t="s">
        <v>383</v>
      </c>
      <c r="H85" s="2">
        <v>12</v>
      </c>
      <c r="I85" s="2">
        <v>9</v>
      </c>
      <c r="J85" s="136">
        <v>0.25</v>
      </c>
      <c r="K85" s="2">
        <v>13</v>
      </c>
      <c r="L85" s="2" t="s">
        <v>384</v>
      </c>
      <c r="M85" s="2" t="s">
        <v>383</v>
      </c>
    </row>
    <row r="86" spans="1:13" ht="23.25" customHeight="1">
      <c r="A86" s="2" t="s">
        <v>390</v>
      </c>
      <c r="B86" s="2">
        <v>0</v>
      </c>
      <c r="C86" s="2">
        <v>0</v>
      </c>
      <c r="D86" s="2" t="s">
        <v>383</v>
      </c>
      <c r="E86" s="2">
        <v>15</v>
      </c>
      <c r="F86" s="2">
        <v>13</v>
      </c>
      <c r="G86" s="136">
        <v>0.13</v>
      </c>
      <c r="H86" s="2">
        <v>19</v>
      </c>
      <c r="I86" s="2">
        <v>13</v>
      </c>
      <c r="J86" s="136">
        <v>0.31</v>
      </c>
      <c r="K86" s="2">
        <v>0</v>
      </c>
      <c r="L86" s="2">
        <v>0</v>
      </c>
      <c r="M86" s="2" t="s">
        <v>383</v>
      </c>
    </row>
    <row r="87" spans="1:13" ht="23.25" customHeight="1">
      <c r="A87" s="2" t="s">
        <v>391</v>
      </c>
      <c r="B87" s="2">
        <v>0</v>
      </c>
      <c r="C87" s="2">
        <v>0</v>
      </c>
      <c r="D87" s="2" t="s">
        <v>383</v>
      </c>
      <c r="E87" s="2">
        <v>0</v>
      </c>
      <c r="F87" s="2">
        <v>0</v>
      </c>
      <c r="G87" s="2" t="s">
        <v>383</v>
      </c>
      <c r="H87" s="2">
        <v>0</v>
      </c>
      <c r="I87" s="2">
        <v>0</v>
      </c>
      <c r="J87" s="2" t="s">
        <v>383</v>
      </c>
      <c r="K87" s="2">
        <v>24</v>
      </c>
      <c r="L87" s="2">
        <v>20</v>
      </c>
      <c r="M87" s="136">
        <v>0.17</v>
      </c>
    </row>
    <row r="88" spans="1:13" ht="25.5" customHeight="1">
      <c r="A88" s="2" t="s">
        <v>392</v>
      </c>
      <c r="B88" s="2">
        <v>0</v>
      </c>
      <c r="C88" s="2">
        <v>0</v>
      </c>
      <c r="D88" s="2" t="s">
        <v>383</v>
      </c>
      <c r="E88" s="2">
        <v>20</v>
      </c>
      <c r="F88" s="2">
        <v>12</v>
      </c>
      <c r="G88" s="136">
        <v>0.4</v>
      </c>
      <c r="H88" s="2">
        <v>0</v>
      </c>
      <c r="I88" s="2">
        <v>0</v>
      </c>
      <c r="J88" s="2" t="s">
        <v>383</v>
      </c>
      <c r="K88" s="2">
        <v>0</v>
      </c>
      <c r="L88" s="2">
        <v>0</v>
      </c>
      <c r="M88" s="2" t="s">
        <v>383</v>
      </c>
    </row>
    <row r="89" spans="1:13" ht="27" customHeight="1">
      <c r="A89" s="2" t="s">
        <v>393</v>
      </c>
      <c r="B89" s="2">
        <v>29</v>
      </c>
      <c r="C89" s="2">
        <v>15</v>
      </c>
      <c r="D89" s="136">
        <v>0.48</v>
      </c>
      <c r="E89" s="2">
        <v>19</v>
      </c>
      <c r="F89" s="2">
        <v>9</v>
      </c>
      <c r="G89" s="136">
        <v>0.52</v>
      </c>
      <c r="H89" s="2">
        <v>0</v>
      </c>
      <c r="I89" s="2">
        <v>0</v>
      </c>
      <c r="J89" s="2" t="s">
        <v>383</v>
      </c>
      <c r="K89" s="2">
        <v>0</v>
      </c>
      <c r="L89" s="2">
        <v>0</v>
      </c>
      <c r="M89" s="2" t="s">
        <v>383</v>
      </c>
    </row>
    <row r="90" spans="1:13" ht="38.25" customHeight="1">
      <c r="A90" s="2" t="s">
        <v>394</v>
      </c>
      <c r="B90" s="2" t="s">
        <v>383</v>
      </c>
      <c r="C90" s="2" t="s">
        <v>383</v>
      </c>
      <c r="D90" s="2" t="s">
        <v>383</v>
      </c>
      <c r="E90" s="2" t="s">
        <v>383</v>
      </c>
      <c r="F90" s="2" t="s">
        <v>383</v>
      </c>
      <c r="G90" s="2" t="s">
        <v>383</v>
      </c>
      <c r="H90" s="2">
        <v>15</v>
      </c>
      <c r="I90" s="2">
        <v>11</v>
      </c>
      <c r="J90" s="136">
        <v>0.17</v>
      </c>
      <c r="K90" s="2">
        <v>32</v>
      </c>
      <c r="L90" s="2">
        <v>20</v>
      </c>
      <c r="M90" s="136">
        <v>0.37</v>
      </c>
    </row>
    <row r="91" spans="1:13" ht="29.25" customHeight="1">
      <c r="A91" s="2" t="s">
        <v>395</v>
      </c>
      <c r="B91" s="2">
        <v>24</v>
      </c>
      <c r="C91" s="2">
        <v>22</v>
      </c>
      <c r="D91" s="136">
        <v>0.08</v>
      </c>
      <c r="E91" s="2">
        <v>11</v>
      </c>
      <c r="F91" s="2">
        <v>14</v>
      </c>
      <c r="G91" s="136">
        <v>0</v>
      </c>
      <c r="H91" s="2">
        <v>23</v>
      </c>
      <c r="I91" s="2">
        <v>22</v>
      </c>
      <c r="J91" s="136">
        <v>0.04</v>
      </c>
      <c r="K91" s="2">
        <v>16</v>
      </c>
      <c r="L91" s="2">
        <v>18</v>
      </c>
      <c r="M91" s="136">
        <v>0</v>
      </c>
    </row>
    <row r="92" spans="1:13" ht="25.5" customHeight="1">
      <c r="A92" s="2" t="s">
        <v>396</v>
      </c>
      <c r="B92" s="2">
        <v>0</v>
      </c>
      <c r="C92" s="2">
        <v>0</v>
      </c>
      <c r="D92" s="2" t="s">
        <v>383</v>
      </c>
      <c r="E92" s="2">
        <v>35</v>
      </c>
      <c r="F92" s="2">
        <v>31</v>
      </c>
      <c r="G92" s="136">
        <v>0.11</v>
      </c>
      <c r="H92" s="2">
        <v>0</v>
      </c>
      <c r="I92" s="2">
        <v>0</v>
      </c>
      <c r="J92" s="2" t="s">
        <v>383</v>
      </c>
      <c r="K92" s="2">
        <v>16</v>
      </c>
      <c r="L92" s="2">
        <v>17</v>
      </c>
      <c r="M92" s="136">
        <v>0</v>
      </c>
    </row>
    <row r="93" spans="1:13" ht="26.25" customHeight="1">
      <c r="A93" s="2" t="s">
        <v>397</v>
      </c>
      <c r="B93" s="2">
        <v>0</v>
      </c>
      <c r="C93" s="2">
        <v>0</v>
      </c>
      <c r="D93" s="2" t="s">
        <v>383</v>
      </c>
      <c r="E93" s="2">
        <v>12</v>
      </c>
      <c r="F93" s="2">
        <v>4</v>
      </c>
      <c r="G93" s="136">
        <v>0.67</v>
      </c>
      <c r="H93" s="2">
        <v>0</v>
      </c>
      <c r="I93" s="2">
        <v>0</v>
      </c>
      <c r="J93" s="2" t="s">
        <v>383</v>
      </c>
      <c r="K93" s="2">
        <v>0</v>
      </c>
      <c r="L93" s="2">
        <v>0</v>
      </c>
      <c r="M93" s="2" t="s">
        <v>383</v>
      </c>
    </row>
    <row r="94" spans="1:13" ht="27.75" customHeight="1">
      <c r="A94" s="2" t="s">
        <v>398</v>
      </c>
      <c r="B94" s="2">
        <v>0</v>
      </c>
      <c r="C94" s="2">
        <v>0</v>
      </c>
      <c r="D94" s="2" t="s">
        <v>383</v>
      </c>
      <c r="E94" s="2">
        <v>0</v>
      </c>
      <c r="F94" s="2">
        <v>0</v>
      </c>
      <c r="G94" s="2" t="s">
        <v>383</v>
      </c>
      <c r="H94" s="2">
        <v>10</v>
      </c>
      <c r="I94" s="2">
        <v>9</v>
      </c>
      <c r="J94" s="136">
        <v>0.1</v>
      </c>
      <c r="K94" s="2">
        <v>0</v>
      </c>
      <c r="L94" s="2">
        <v>0</v>
      </c>
      <c r="M94" s="2" t="s">
        <v>383</v>
      </c>
    </row>
    <row r="95" spans="1:13" ht="13.5">
      <c r="A95" s="268" t="s">
        <v>208</v>
      </c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70"/>
    </row>
    <row r="96" spans="1:13" ht="26.25" customHeight="1">
      <c r="A96" s="58" t="s">
        <v>410</v>
      </c>
      <c r="B96" s="168">
        <v>58</v>
      </c>
      <c r="C96" s="166">
        <v>42</v>
      </c>
      <c r="D96" s="189">
        <v>28</v>
      </c>
      <c r="E96" s="170">
        <v>39</v>
      </c>
      <c r="F96" s="171">
        <v>36</v>
      </c>
      <c r="G96" s="189">
        <v>8</v>
      </c>
      <c r="H96" s="168">
        <v>36</v>
      </c>
      <c r="I96" s="171">
        <v>28</v>
      </c>
      <c r="J96" s="189">
        <v>22</v>
      </c>
      <c r="K96" s="168">
        <v>36</v>
      </c>
      <c r="L96" s="171">
        <v>29</v>
      </c>
      <c r="M96" s="189">
        <v>19</v>
      </c>
    </row>
    <row r="97" spans="1:13" ht="27" customHeight="1">
      <c r="A97" s="58" t="s">
        <v>411</v>
      </c>
      <c r="B97" s="168">
        <v>11</v>
      </c>
      <c r="C97" s="166">
        <v>9</v>
      </c>
      <c r="D97" s="189">
        <v>18</v>
      </c>
      <c r="E97" s="170">
        <v>12</v>
      </c>
      <c r="F97" s="171">
        <v>7</v>
      </c>
      <c r="G97" s="189">
        <v>42</v>
      </c>
      <c r="H97" s="168">
        <v>10</v>
      </c>
      <c r="I97" s="171">
        <v>8</v>
      </c>
      <c r="J97" s="189">
        <v>20</v>
      </c>
      <c r="K97" s="168">
        <v>12</v>
      </c>
      <c r="L97" s="171">
        <v>9</v>
      </c>
      <c r="M97" s="189">
        <v>25</v>
      </c>
    </row>
    <row r="98" spans="1:13" ht="24.75" customHeight="1">
      <c r="A98" s="58" t="s">
        <v>480</v>
      </c>
      <c r="B98" s="168">
        <v>20</v>
      </c>
      <c r="C98" s="168">
        <v>15</v>
      </c>
      <c r="D98" s="168">
        <v>25</v>
      </c>
      <c r="E98" s="168">
        <v>16</v>
      </c>
      <c r="F98" s="168">
        <v>14</v>
      </c>
      <c r="G98" s="168">
        <v>12</v>
      </c>
      <c r="H98" s="168">
        <v>19</v>
      </c>
      <c r="I98" s="168">
        <v>19</v>
      </c>
      <c r="J98" s="168">
        <v>0</v>
      </c>
      <c r="K98" s="168">
        <v>18</v>
      </c>
      <c r="L98" s="168">
        <v>15</v>
      </c>
      <c r="M98" s="168">
        <v>17</v>
      </c>
    </row>
    <row r="99" spans="1:13" ht="17.25" customHeight="1">
      <c r="A99" s="58" t="s">
        <v>412</v>
      </c>
      <c r="B99" s="168">
        <v>28</v>
      </c>
      <c r="C99" s="168">
        <v>19</v>
      </c>
      <c r="D99" s="168">
        <v>32</v>
      </c>
      <c r="E99" s="168">
        <v>34</v>
      </c>
      <c r="F99" s="168">
        <v>26</v>
      </c>
      <c r="G99" s="168">
        <v>23</v>
      </c>
      <c r="H99" s="168">
        <v>30</v>
      </c>
      <c r="I99" s="168">
        <v>22</v>
      </c>
      <c r="J99" s="168">
        <v>27</v>
      </c>
      <c r="K99" s="168">
        <v>25</v>
      </c>
      <c r="L99" s="168">
        <v>21</v>
      </c>
      <c r="M99" s="168">
        <v>16</v>
      </c>
    </row>
    <row r="100" spans="1:13" ht="21.75" customHeight="1">
      <c r="A100" s="58" t="s">
        <v>481</v>
      </c>
      <c r="B100" s="168">
        <v>8</v>
      </c>
      <c r="C100" s="168">
        <v>6</v>
      </c>
      <c r="D100" s="168">
        <v>25</v>
      </c>
      <c r="E100" s="168">
        <v>11</v>
      </c>
      <c r="F100" s="190">
        <v>10</v>
      </c>
      <c r="G100" s="168">
        <v>9</v>
      </c>
      <c r="H100" s="168">
        <v>16</v>
      </c>
      <c r="I100" s="168">
        <v>15</v>
      </c>
      <c r="J100" s="168">
        <v>6</v>
      </c>
      <c r="K100" s="168">
        <v>18</v>
      </c>
      <c r="L100" s="168">
        <v>16</v>
      </c>
      <c r="M100" s="168">
        <v>11</v>
      </c>
    </row>
    <row r="101" spans="1:13" ht="25.5" customHeight="1">
      <c r="A101" s="58" t="s">
        <v>482</v>
      </c>
      <c r="B101" s="168">
        <v>10</v>
      </c>
      <c r="C101" s="168">
        <v>10</v>
      </c>
      <c r="D101" s="168">
        <f>-F102</f>
        <v>0</v>
      </c>
      <c r="E101" s="168">
        <v>10</v>
      </c>
      <c r="F101" s="168">
        <v>10</v>
      </c>
      <c r="G101" s="168">
        <v>0</v>
      </c>
      <c r="H101" s="168">
        <v>11</v>
      </c>
      <c r="I101" s="168">
        <v>11</v>
      </c>
      <c r="J101" s="168">
        <v>0</v>
      </c>
      <c r="K101" s="168">
        <v>0</v>
      </c>
      <c r="L101" s="168">
        <v>0</v>
      </c>
      <c r="M101" s="168">
        <v>0</v>
      </c>
    </row>
    <row r="102" spans="1:13" ht="27" customHeight="1">
      <c r="A102" s="58" t="s">
        <v>413</v>
      </c>
      <c r="B102" s="168">
        <v>18</v>
      </c>
      <c r="C102" s="168">
        <v>12</v>
      </c>
      <c r="D102" s="168">
        <v>33</v>
      </c>
      <c r="E102" s="168">
        <v>0</v>
      </c>
      <c r="F102" s="168">
        <v>0</v>
      </c>
      <c r="G102" s="168">
        <v>0</v>
      </c>
      <c r="H102" s="168">
        <v>17</v>
      </c>
      <c r="I102" s="168">
        <v>13</v>
      </c>
      <c r="J102" s="168">
        <v>23</v>
      </c>
      <c r="K102" s="168">
        <v>17</v>
      </c>
      <c r="L102" s="168">
        <v>16</v>
      </c>
      <c r="M102" s="168">
        <v>6</v>
      </c>
    </row>
    <row r="103" spans="1:13" ht="26.25" customHeight="1">
      <c r="A103" s="58" t="s">
        <v>414</v>
      </c>
      <c r="B103" s="168">
        <v>25</v>
      </c>
      <c r="C103" s="168">
        <v>23</v>
      </c>
      <c r="D103" s="168">
        <v>8</v>
      </c>
      <c r="E103" s="168">
        <v>16</v>
      </c>
      <c r="F103" s="168">
        <v>13</v>
      </c>
      <c r="G103" s="168">
        <v>19</v>
      </c>
      <c r="H103" s="168">
        <v>0</v>
      </c>
      <c r="I103" s="168">
        <v>0</v>
      </c>
      <c r="J103" s="168">
        <v>0</v>
      </c>
      <c r="K103" s="168">
        <v>20</v>
      </c>
      <c r="L103" s="168">
        <v>13</v>
      </c>
      <c r="M103" s="168">
        <v>35</v>
      </c>
    </row>
    <row r="104" spans="1:13" ht="12.75" customHeight="1">
      <c r="A104" s="271" t="s">
        <v>215</v>
      </c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</row>
    <row r="105" spans="1:23" ht="38.25">
      <c r="A105" s="2" t="s">
        <v>399</v>
      </c>
      <c r="B105" s="33">
        <v>23</v>
      </c>
      <c r="C105" s="33">
        <v>23</v>
      </c>
      <c r="D105" s="141">
        <f>0/D106</f>
        <v>0</v>
      </c>
      <c r="E105" s="33"/>
      <c r="F105" s="33"/>
      <c r="G105" s="33"/>
      <c r="H105" s="33">
        <v>30</v>
      </c>
      <c r="I105" s="33">
        <v>27</v>
      </c>
      <c r="J105" s="141">
        <f>3/30</f>
        <v>0.1</v>
      </c>
      <c r="K105" s="33">
        <v>10</v>
      </c>
      <c r="L105" s="33">
        <v>10</v>
      </c>
      <c r="M105" s="141">
        <f>0/10</f>
        <v>0</v>
      </c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ht="38.25">
      <c r="A106" s="2" t="s">
        <v>400</v>
      </c>
      <c r="B106" s="33">
        <v>15</v>
      </c>
      <c r="C106" s="33">
        <v>13</v>
      </c>
      <c r="D106" s="141">
        <f>2/15</f>
        <v>0.13333333333333333</v>
      </c>
      <c r="E106" s="33">
        <v>22</v>
      </c>
      <c r="F106" s="33">
        <v>20</v>
      </c>
      <c r="G106" s="141">
        <f>2/22</f>
        <v>0.09090909090909091</v>
      </c>
      <c r="H106" s="33">
        <v>23</v>
      </c>
      <c r="I106" s="33">
        <v>16</v>
      </c>
      <c r="J106" s="141">
        <f>7/23</f>
        <v>0.30434782608695654</v>
      </c>
      <c r="K106" s="33">
        <v>21</v>
      </c>
      <c r="L106" s="33">
        <v>20</v>
      </c>
      <c r="M106" s="141">
        <f>1/21</f>
        <v>0.047619047619047616</v>
      </c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  <row r="107" spans="1:23" ht="25.5">
      <c r="A107" s="2" t="s">
        <v>401</v>
      </c>
      <c r="B107" s="33">
        <v>24</v>
      </c>
      <c r="C107" s="33">
        <v>22</v>
      </c>
      <c r="D107" s="141">
        <f>2/24</f>
        <v>0.08333333333333333</v>
      </c>
      <c r="E107" s="33">
        <v>21</v>
      </c>
      <c r="F107" s="33">
        <v>19</v>
      </c>
      <c r="G107" s="141">
        <f>2/21</f>
        <v>0.09523809523809523</v>
      </c>
      <c r="H107" s="33">
        <v>10</v>
      </c>
      <c r="I107" s="33">
        <v>10</v>
      </c>
      <c r="J107" s="141">
        <f>0/10</f>
        <v>0</v>
      </c>
      <c r="K107" s="33">
        <v>20</v>
      </c>
      <c r="L107" s="33">
        <v>17</v>
      </c>
      <c r="M107" s="141">
        <f>3/20</f>
        <v>0.15</v>
      </c>
      <c r="N107" s="42"/>
      <c r="O107" s="42"/>
      <c r="P107" s="42"/>
      <c r="Q107" s="42"/>
      <c r="R107" s="42"/>
      <c r="S107" s="42"/>
      <c r="T107" s="42"/>
      <c r="U107" s="42"/>
      <c r="V107" s="42"/>
      <c r="W107" s="42"/>
    </row>
    <row r="108" spans="1:23" ht="25.5">
      <c r="A108" s="2" t="s">
        <v>402</v>
      </c>
      <c r="B108" s="33">
        <v>25</v>
      </c>
      <c r="C108" s="33">
        <v>20</v>
      </c>
      <c r="D108" s="141">
        <f>5/25</f>
        <v>0.2</v>
      </c>
      <c r="E108" s="33">
        <v>23</v>
      </c>
      <c r="F108" s="33">
        <v>20</v>
      </c>
      <c r="G108" s="141">
        <f>3/23</f>
        <v>0.13043478260869565</v>
      </c>
      <c r="H108" s="33">
        <v>10</v>
      </c>
      <c r="I108" s="33">
        <v>8</v>
      </c>
      <c r="J108" s="141">
        <f>2/10</f>
        <v>0.2</v>
      </c>
      <c r="K108" s="33"/>
      <c r="L108" s="33"/>
      <c r="M108" s="33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1:23" ht="30" customHeight="1">
      <c r="A109" s="2" t="s">
        <v>403</v>
      </c>
      <c r="B109" s="33">
        <v>30</v>
      </c>
      <c r="C109" s="33">
        <v>25</v>
      </c>
      <c r="D109" s="141">
        <f>5/30</f>
        <v>0.16666666666666666</v>
      </c>
      <c r="E109" s="33">
        <v>17</v>
      </c>
      <c r="F109" s="33">
        <v>12</v>
      </c>
      <c r="G109" s="141">
        <f>5/17</f>
        <v>0.29411764705882354</v>
      </c>
      <c r="H109" s="33">
        <v>22</v>
      </c>
      <c r="I109" s="33">
        <v>18</v>
      </c>
      <c r="J109" s="141">
        <f>4/22</f>
        <v>0.18181818181818182</v>
      </c>
      <c r="K109" s="33"/>
      <c r="L109" s="33"/>
      <c r="M109" s="33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1:23" ht="27.75" customHeight="1">
      <c r="A110" s="2" t="s">
        <v>404</v>
      </c>
      <c r="B110" s="33">
        <v>7</v>
      </c>
      <c r="C110" s="33">
        <v>5</v>
      </c>
      <c r="D110" s="141">
        <f>2/7</f>
        <v>0.2857142857142857</v>
      </c>
      <c r="E110" s="33">
        <v>13</v>
      </c>
      <c r="F110" s="33">
        <v>10</v>
      </c>
      <c r="G110" s="141">
        <f>3/13</f>
        <v>0.23076923076923078</v>
      </c>
      <c r="H110" s="33">
        <v>9</v>
      </c>
      <c r="I110" s="33">
        <v>7</v>
      </c>
      <c r="J110" s="141">
        <f>2/9</f>
        <v>0.2222222222222222</v>
      </c>
      <c r="K110" s="33">
        <v>6</v>
      </c>
      <c r="L110" s="33">
        <v>6</v>
      </c>
      <c r="M110" s="141">
        <f>0/6</f>
        <v>0</v>
      </c>
      <c r="N110" s="42"/>
      <c r="O110" s="42"/>
      <c r="P110" s="42"/>
      <c r="Q110" s="42"/>
      <c r="R110" s="42"/>
      <c r="S110" s="42"/>
      <c r="T110" s="42"/>
      <c r="U110" s="42"/>
      <c r="V110" s="42"/>
      <c r="W110" s="42"/>
    </row>
    <row r="111" spans="1:23" ht="38.25">
      <c r="A111" s="2" t="s">
        <v>405</v>
      </c>
      <c r="B111" s="33"/>
      <c r="C111" s="33"/>
      <c r="D111" s="141"/>
      <c r="E111" s="33">
        <v>13</v>
      </c>
      <c r="F111" s="33">
        <v>11</v>
      </c>
      <c r="G111" s="141">
        <f>2/13</f>
        <v>0.15384615384615385</v>
      </c>
      <c r="H111" s="33">
        <v>25</v>
      </c>
      <c r="I111" s="33">
        <v>19</v>
      </c>
      <c r="J111" s="141">
        <f>6/25</f>
        <v>0.24</v>
      </c>
      <c r="K111" s="33">
        <v>14</v>
      </c>
      <c r="L111" s="33">
        <v>8</v>
      </c>
      <c r="M111" s="141">
        <f>6/14</f>
        <v>0.42857142857142855</v>
      </c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1:23" ht="25.5">
      <c r="A112" s="2" t="s">
        <v>406</v>
      </c>
      <c r="B112" s="33">
        <v>17</v>
      </c>
      <c r="C112" s="33">
        <v>17</v>
      </c>
      <c r="D112" s="141">
        <f>0/17</f>
        <v>0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42"/>
      <c r="O112" s="42"/>
      <c r="P112" s="42"/>
      <c r="Q112" s="42"/>
      <c r="R112" s="42"/>
      <c r="S112" s="42"/>
      <c r="T112" s="42"/>
      <c r="U112" s="42"/>
      <c r="V112" s="42"/>
      <c r="W112" s="42"/>
    </row>
    <row r="113" spans="1:23" ht="38.25">
      <c r="A113" s="2" t="s">
        <v>407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>
        <v>26</v>
      </c>
      <c r="L113" s="33">
        <v>17</v>
      </c>
      <c r="M113" s="141">
        <f>9/26</f>
        <v>0.34615384615384615</v>
      </c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 ht="25.5">
      <c r="A114" s="2" t="s">
        <v>408</v>
      </c>
      <c r="B114" s="33"/>
      <c r="C114" s="33"/>
      <c r="D114" s="33"/>
      <c r="E114" s="33"/>
      <c r="F114" s="33"/>
      <c r="G114" s="33"/>
      <c r="H114" s="33">
        <v>12</v>
      </c>
      <c r="I114" s="33">
        <v>12</v>
      </c>
      <c r="J114" s="141">
        <f>0/12</f>
        <v>0</v>
      </c>
      <c r="K114" s="33">
        <v>19</v>
      </c>
      <c r="L114" s="33">
        <v>13</v>
      </c>
      <c r="M114" s="141">
        <f>6/19</f>
        <v>0.3157894736842105</v>
      </c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1:23" ht="25.5">
      <c r="A115" s="2" t="s">
        <v>409</v>
      </c>
      <c r="B115" s="33"/>
      <c r="C115" s="33"/>
      <c r="D115" s="33"/>
      <c r="E115" s="33"/>
      <c r="F115" s="33"/>
      <c r="G115" s="33"/>
      <c r="H115" s="33">
        <v>18</v>
      </c>
      <c r="I115" s="33">
        <v>14</v>
      </c>
      <c r="J115" s="141">
        <f>4/18</f>
        <v>0.2222222222222222</v>
      </c>
      <c r="K115" s="33">
        <v>15</v>
      </c>
      <c r="L115" s="33">
        <v>11</v>
      </c>
      <c r="M115" s="141">
        <f>4/15</f>
        <v>0.26666666666666666</v>
      </c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1:23" ht="13.5">
      <c r="A116" s="267" t="s">
        <v>270</v>
      </c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1:23" ht="25.5">
      <c r="A117" s="58" t="s">
        <v>451</v>
      </c>
      <c r="B117" s="168">
        <v>30</v>
      </c>
      <c r="C117" s="166">
        <v>23</v>
      </c>
      <c r="D117" s="169">
        <f>(1-C117/B117)*100</f>
        <v>23.33333333333333</v>
      </c>
      <c r="E117" s="170">
        <v>20</v>
      </c>
      <c r="F117" s="171">
        <v>14</v>
      </c>
      <c r="G117" s="169">
        <f>(1-F117/E117)*100</f>
        <v>30.000000000000004</v>
      </c>
      <c r="H117" s="168">
        <v>22</v>
      </c>
      <c r="I117" s="171">
        <v>22</v>
      </c>
      <c r="J117" s="169">
        <f>(1-I117/H117)*100</f>
        <v>0</v>
      </c>
      <c r="K117" s="168">
        <v>31</v>
      </c>
      <c r="L117" s="171">
        <v>27</v>
      </c>
      <c r="M117" s="169">
        <f>(1-L117/K117)*100</f>
        <v>12.903225806451612</v>
      </c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1:23" ht="25.5">
      <c r="A118" s="58" t="s">
        <v>452</v>
      </c>
      <c r="B118" s="168">
        <v>12</v>
      </c>
      <c r="C118" s="166">
        <v>7</v>
      </c>
      <c r="D118" s="169">
        <f>(1-C118/B118)*100</f>
        <v>41.666666666666664</v>
      </c>
      <c r="E118" s="170">
        <v>8</v>
      </c>
      <c r="F118" s="171">
        <v>8</v>
      </c>
      <c r="G118" s="169">
        <f>(1-F118/E118)*100</f>
        <v>0</v>
      </c>
      <c r="H118" s="168">
        <v>8</v>
      </c>
      <c r="I118" s="171">
        <v>8</v>
      </c>
      <c r="J118" s="169">
        <f>(1-I118/H118)*100</f>
        <v>0</v>
      </c>
      <c r="K118" s="168">
        <v>7</v>
      </c>
      <c r="L118" s="171">
        <v>7</v>
      </c>
      <c r="M118" s="169">
        <f>(1-L118/K118)*100</f>
        <v>0</v>
      </c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1:23" ht="25.5">
      <c r="A119" s="58" t="s">
        <v>453</v>
      </c>
      <c r="B119" s="168">
        <v>23</v>
      </c>
      <c r="C119" s="166">
        <v>12</v>
      </c>
      <c r="D119" s="169">
        <f>(1-C119/B119)*100</f>
        <v>47.82608695652174</v>
      </c>
      <c r="E119" s="170">
        <v>21</v>
      </c>
      <c r="F119" s="171">
        <v>19</v>
      </c>
      <c r="G119" s="169">
        <f>(1-F119/E119)*100</f>
        <v>9.523809523809524</v>
      </c>
      <c r="H119" s="168">
        <v>34</v>
      </c>
      <c r="I119" s="171">
        <v>32</v>
      </c>
      <c r="J119" s="169">
        <f>(1-I119/H119)*100</f>
        <v>5.882352941176472</v>
      </c>
      <c r="K119" s="168">
        <v>17</v>
      </c>
      <c r="L119" s="171">
        <v>17</v>
      </c>
      <c r="M119" s="169">
        <f>(1-L119/K119)*100</f>
        <v>0</v>
      </c>
      <c r="N119" s="42"/>
      <c r="O119" s="42"/>
      <c r="P119" s="42"/>
      <c r="Q119" s="42"/>
      <c r="R119" s="42"/>
      <c r="S119" s="42"/>
      <c r="T119" s="42"/>
      <c r="U119" s="42"/>
      <c r="V119" s="42"/>
      <c r="W119" s="42"/>
    </row>
    <row r="120" spans="1:23" ht="25.5">
      <c r="A120" s="58" t="s">
        <v>454</v>
      </c>
      <c r="B120" s="172"/>
      <c r="C120" s="173"/>
      <c r="D120" s="174"/>
      <c r="E120" s="175"/>
      <c r="F120" s="176"/>
      <c r="G120" s="174"/>
      <c r="H120" s="172"/>
      <c r="I120" s="176"/>
      <c r="J120" s="174"/>
      <c r="K120" s="168">
        <v>25</v>
      </c>
      <c r="L120" s="171">
        <v>20</v>
      </c>
      <c r="M120" s="169">
        <f>(1-L120/K120)*100</f>
        <v>19.999999999999996</v>
      </c>
      <c r="N120" s="42"/>
      <c r="O120" s="42"/>
      <c r="P120" s="42"/>
      <c r="Q120" s="42"/>
      <c r="R120" s="42"/>
      <c r="S120" s="42"/>
      <c r="T120" s="42"/>
      <c r="U120" s="42"/>
      <c r="V120" s="42"/>
      <c r="W120" s="42"/>
    </row>
    <row r="121" spans="1:23" ht="25.5">
      <c r="A121" s="58" t="s">
        <v>455</v>
      </c>
      <c r="B121" s="172"/>
      <c r="C121" s="173"/>
      <c r="D121" s="174"/>
      <c r="E121" s="175"/>
      <c r="F121" s="176"/>
      <c r="G121" s="174"/>
      <c r="H121" s="168">
        <v>3</v>
      </c>
      <c r="I121" s="171">
        <v>3</v>
      </c>
      <c r="J121" s="169">
        <f>(1-I121/H121)*100</f>
        <v>0</v>
      </c>
      <c r="K121" s="172"/>
      <c r="L121" s="176"/>
      <c r="M121" s="174"/>
      <c r="N121" s="42"/>
      <c r="O121" s="42"/>
      <c r="P121" s="42"/>
      <c r="Q121" s="42"/>
      <c r="R121" s="42"/>
      <c r="S121" s="42"/>
      <c r="T121" s="42"/>
      <c r="U121" s="42"/>
      <c r="V121" s="42"/>
      <c r="W121" s="42"/>
    </row>
    <row r="122" spans="1:23" ht="25.5">
      <c r="A122" s="58" t="s">
        <v>456</v>
      </c>
      <c r="B122" s="168">
        <v>32</v>
      </c>
      <c r="C122" s="166">
        <v>20</v>
      </c>
      <c r="D122" s="169">
        <f>(1-C122/B122)*100</f>
        <v>37.5</v>
      </c>
      <c r="E122" s="170">
        <v>8</v>
      </c>
      <c r="F122" s="171">
        <v>7</v>
      </c>
      <c r="G122" s="169">
        <f>(1-F122/E122)*100</f>
        <v>12.5</v>
      </c>
      <c r="H122" s="168">
        <v>8</v>
      </c>
      <c r="I122" s="171">
        <v>8</v>
      </c>
      <c r="J122" s="169">
        <f>(1-I122/H122)*100</f>
        <v>0</v>
      </c>
      <c r="K122" s="177"/>
      <c r="L122" s="178"/>
      <c r="M122" s="179"/>
      <c r="N122" s="42"/>
      <c r="O122" s="42"/>
      <c r="P122" s="42"/>
      <c r="Q122" s="42"/>
      <c r="R122" s="42"/>
      <c r="S122" s="42"/>
      <c r="T122" s="42"/>
      <c r="U122" s="42"/>
      <c r="V122" s="42"/>
      <c r="W122" s="42"/>
    </row>
    <row r="123" spans="1:23" ht="25.5">
      <c r="A123" s="58" t="s">
        <v>457</v>
      </c>
      <c r="B123" s="168">
        <v>16</v>
      </c>
      <c r="C123" s="166">
        <v>13</v>
      </c>
      <c r="D123" s="169">
        <f>(1-C123/B123)*100</f>
        <v>18.75</v>
      </c>
      <c r="E123" s="170">
        <v>13</v>
      </c>
      <c r="F123" s="171">
        <v>8</v>
      </c>
      <c r="G123" s="169">
        <f>(1-F123/E123)*100</f>
        <v>38.46153846153846</v>
      </c>
      <c r="H123" s="172"/>
      <c r="I123" s="176"/>
      <c r="J123" s="169"/>
      <c r="K123" s="172"/>
      <c r="L123" s="176"/>
      <c r="M123" s="179"/>
      <c r="N123" s="42"/>
      <c r="O123" s="42"/>
      <c r="P123" s="42"/>
      <c r="Q123" s="42"/>
      <c r="R123" s="42"/>
      <c r="S123" s="42"/>
      <c r="T123" s="42"/>
      <c r="U123" s="42"/>
      <c r="V123" s="42"/>
      <c r="W123" s="42"/>
    </row>
    <row r="124" spans="1:23" ht="25.5">
      <c r="A124" s="58" t="s">
        <v>458</v>
      </c>
      <c r="B124" s="168">
        <v>8</v>
      </c>
      <c r="C124" s="166">
        <v>4</v>
      </c>
      <c r="D124" s="169">
        <f>(1-C124/B124)*100</f>
        <v>50</v>
      </c>
      <c r="E124" s="170">
        <v>7</v>
      </c>
      <c r="F124" s="171">
        <v>6</v>
      </c>
      <c r="G124" s="169">
        <f>(1-F124/E124)*100</f>
        <v>14.28571428571429</v>
      </c>
      <c r="H124" s="168">
        <v>19</v>
      </c>
      <c r="I124" s="171">
        <v>18</v>
      </c>
      <c r="J124" s="169">
        <f aca="true" t="shared" si="4" ref="J124:J129">(1-I124/H124)*100</f>
        <v>5.263157894736848</v>
      </c>
      <c r="K124" s="168">
        <v>18</v>
      </c>
      <c r="L124" s="171">
        <v>13</v>
      </c>
      <c r="M124" s="169">
        <f aca="true" t="shared" si="5" ref="M124:M129">(1-L124/K124)*100</f>
        <v>27.77777777777778</v>
      </c>
      <c r="N124" s="42"/>
      <c r="O124" s="42"/>
      <c r="P124" s="42"/>
      <c r="Q124" s="42"/>
      <c r="R124" s="42"/>
      <c r="S124" s="42"/>
      <c r="T124" s="42"/>
      <c r="U124" s="42"/>
      <c r="V124" s="42"/>
      <c r="W124" s="42"/>
    </row>
    <row r="125" spans="1:23" ht="40.5" customHeight="1">
      <c r="A125" s="58" t="s">
        <v>459</v>
      </c>
      <c r="B125" s="168">
        <v>25</v>
      </c>
      <c r="C125" s="166">
        <v>15</v>
      </c>
      <c r="D125" s="169">
        <f aca="true" t="shared" si="6" ref="D125:D132">(1-C125/B125)*100</f>
        <v>40</v>
      </c>
      <c r="E125" s="170">
        <v>11</v>
      </c>
      <c r="F125" s="171">
        <v>8</v>
      </c>
      <c r="G125" s="169">
        <f>(1-F125/E125)*100</f>
        <v>27.27272727272727</v>
      </c>
      <c r="H125" s="172"/>
      <c r="I125" s="176"/>
      <c r="J125" s="174"/>
      <c r="K125" s="168">
        <v>11</v>
      </c>
      <c r="L125" s="171">
        <v>10</v>
      </c>
      <c r="M125" s="169">
        <f t="shared" si="5"/>
        <v>9.090909090909093</v>
      </c>
      <c r="N125" s="42"/>
      <c r="O125" s="42"/>
      <c r="P125" s="42"/>
      <c r="Q125" s="42"/>
      <c r="R125" s="42"/>
      <c r="S125" s="42"/>
      <c r="T125" s="42"/>
      <c r="U125" s="42"/>
      <c r="V125" s="42"/>
      <c r="W125" s="42"/>
    </row>
    <row r="126" spans="1:23" ht="25.5">
      <c r="A126" s="58" t="s">
        <v>460</v>
      </c>
      <c r="B126" s="168">
        <v>22</v>
      </c>
      <c r="C126" s="166">
        <v>19</v>
      </c>
      <c r="D126" s="169">
        <f t="shared" si="6"/>
        <v>13.636363636363635</v>
      </c>
      <c r="E126" s="172"/>
      <c r="F126" s="176"/>
      <c r="G126" s="174"/>
      <c r="H126" s="168">
        <v>16</v>
      </c>
      <c r="I126" s="171">
        <v>15</v>
      </c>
      <c r="J126" s="169">
        <f t="shared" si="4"/>
        <v>6.25</v>
      </c>
      <c r="K126" s="172"/>
      <c r="L126" s="176"/>
      <c r="M126" s="174"/>
      <c r="N126" s="42"/>
      <c r="O126" s="42"/>
      <c r="P126" s="42"/>
      <c r="Q126" s="42"/>
      <c r="R126" s="42"/>
      <c r="S126" s="42"/>
      <c r="T126" s="42"/>
      <c r="U126" s="42"/>
      <c r="V126" s="42"/>
      <c r="W126" s="42"/>
    </row>
    <row r="127" spans="1:23" ht="38.25">
      <c r="A127" s="58" t="s">
        <v>461</v>
      </c>
      <c r="B127" s="172"/>
      <c r="C127" s="173"/>
      <c r="D127" s="174"/>
      <c r="E127" s="170">
        <v>15</v>
      </c>
      <c r="F127" s="171">
        <v>12</v>
      </c>
      <c r="G127" s="169">
        <f>(1-F127/E127)*100</f>
        <v>19.999999999999996</v>
      </c>
      <c r="H127" s="172"/>
      <c r="I127" s="176"/>
      <c r="J127" s="174"/>
      <c r="K127" s="168">
        <v>15</v>
      </c>
      <c r="L127" s="171">
        <v>15</v>
      </c>
      <c r="M127" s="169">
        <f t="shared" si="5"/>
        <v>0</v>
      </c>
      <c r="N127" s="42"/>
      <c r="O127" s="42"/>
      <c r="P127" s="42"/>
      <c r="Q127" s="42"/>
      <c r="R127" s="42"/>
      <c r="S127" s="42"/>
      <c r="T127" s="42"/>
      <c r="U127" s="42"/>
      <c r="V127" s="42"/>
      <c r="W127" s="42"/>
    </row>
    <row r="128" spans="1:23" ht="51">
      <c r="A128" s="58" t="s">
        <v>462</v>
      </c>
      <c r="B128" s="168">
        <v>16</v>
      </c>
      <c r="C128" s="166">
        <v>12</v>
      </c>
      <c r="D128" s="169">
        <f t="shared" si="6"/>
        <v>25</v>
      </c>
      <c r="E128" s="170">
        <v>15</v>
      </c>
      <c r="F128" s="171">
        <v>13</v>
      </c>
      <c r="G128" s="169">
        <f>(1-F128/E128)*100</f>
        <v>13.33333333333333</v>
      </c>
      <c r="H128" s="168">
        <v>7</v>
      </c>
      <c r="I128" s="171">
        <v>4</v>
      </c>
      <c r="J128" s="169">
        <f t="shared" si="4"/>
        <v>42.85714285714286</v>
      </c>
      <c r="K128" s="168">
        <v>12</v>
      </c>
      <c r="L128" s="171">
        <v>11</v>
      </c>
      <c r="M128" s="169">
        <f t="shared" si="5"/>
        <v>8.333333333333337</v>
      </c>
      <c r="N128" s="42"/>
      <c r="O128" s="42"/>
      <c r="P128" s="42"/>
      <c r="Q128" s="42"/>
      <c r="R128" s="42"/>
      <c r="S128" s="42"/>
      <c r="T128" s="42"/>
      <c r="U128" s="42"/>
      <c r="V128" s="42"/>
      <c r="W128" s="42"/>
    </row>
    <row r="129" spans="1:23" ht="51">
      <c r="A129" s="58" t="s">
        <v>463</v>
      </c>
      <c r="B129" s="168">
        <v>20</v>
      </c>
      <c r="C129" s="166">
        <v>20</v>
      </c>
      <c r="D129" s="169">
        <f t="shared" si="6"/>
        <v>0</v>
      </c>
      <c r="E129" s="170">
        <v>17</v>
      </c>
      <c r="F129" s="171">
        <v>15</v>
      </c>
      <c r="G129" s="169">
        <f>(1-F129/E129)*100</f>
        <v>11.764705882352944</v>
      </c>
      <c r="H129" s="168">
        <v>19</v>
      </c>
      <c r="I129" s="171">
        <v>13</v>
      </c>
      <c r="J129" s="169">
        <f t="shared" si="4"/>
        <v>31.57894736842105</v>
      </c>
      <c r="K129" s="168">
        <v>10</v>
      </c>
      <c r="L129" s="171">
        <v>8</v>
      </c>
      <c r="M129" s="169">
        <f t="shared" si="5"/>
        <v>19.999999999999996</v>
      </c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1:23" ht="38.25">
      <c r="A130" s="58" t="s">
        <v>464</v>
      </c>
      <c r="B130" s="168">
        <v>9</v>
      </c>
      <c r="C130" s="166">
        <v>9</v>
      </c>
      <c r="D130" s="169">
        <f t="shared" si="6"/>
        <v>0</v>
      </c>
      <c r="E130" s="172"/>
      <c r="F130" s="176"/>
      <c r="G130" s="180"/>
      <c r="H130" s="172"/>
      <c r="I130" s="176"/>
      <c r="J130" s="180"/>
      <c r="K130" s="172"/>
      <c r="L130" s="176"/>
      <c r="M130" s="180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1:23" ht="51">
      <c r="A131" s="58" t="s">
        <v>465</v>
      </c>
      <c r="B131" s="172"/>
      <c r="C131" s="173"/>
      <c r="D131" s="180"/>
      <c r="E131" s="175"/>
      <c r="F131" s="176"/>
      <c r="G131" s="180"/>
      <c r="H131" s="168">
        <v>4</v>
      </c>
      <c r="I131" s="171">
        <v>4</v>
      </c>
      <c r="J131" s="169">
        <f>(1-I131/H131)*100</f>
        <v>0</v>
      </c>
      <c r="K131" s="168">
        <v>10</v>
      </c>
      <c r="L131" s="171">
        <v>10</v>
      </c>
      <c r="M131" s="169">
        <f>(1-L131/K131)*100</f>
        <v>0</v>
      </c>
      <c r="N131" s="42"/>
      <c r="O131" s="42"/>
      <c r="P131" s="42"/>
      <c r="Q131" s="42"/>
      <c r="R131" s="42"/>
      <c r="S131" s="42"/>
      <c r="T131" s="42"/>
      <c r="U131" s="42"/>
      <c r="V131" s="42"/>
      <c r="W131" s="42"/>
    </row>
    <row r="132" spans="1:23" ht="25.5">
      <c r="A132" s="58" t="s">
        <v>466</v>
      </c>
      <c r="B132" s="168">
        <v>2</v>
      </c>
      <c r="C132" s="166">
        <v>2</v>
      </c>
      <c r="D132" s="169">
        <f t="shared" si="6"/>
        <v>0</v>
      </c>
      <c r="E132" s="170">
        <v>2</v>
      </c>
      <c r="F132" s="171">
        <v>2</v>
      </c>
      <c r="G132" s="169">
        <f>(1-F132/E132)*100</f>
        <v>0</v>
      </c>
      <c r="H132" s="172"/>
      <c r="I132" s="176"/>
      <c r="J132" s="180"/>
      <c r="K132" s="172"/>
      <c r="L132" s="176"/>
      <c r="M132" s="180"/>
      <c r="N132" s="42"/>
      <c r="O132" s="42"/>
      <c r="P132" s="42"/>
      <c r="Q132" s="42"/>
      <c r="R132" s="42"/>
      <c r="S132" s="42"/>
      <c r="T132" s="42"/>
      <c r="U132" s="42"/>
      <c r="V132" s="42"/>
      <c r="W132" s="42"/>
    </row>
    <row r="133" spans="1:23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</row>
    <row r="134" spans="1:23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</row>
    <row r="135" spans="1:23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</row>
    <row r="136" spans="1:23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</row>
    <row r="137" spans="1:23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</row>
    <row r="138" spans="1:23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1:23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</row>
    <row r="140" spans="1:23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</row>
    <row r="141" spans="1:23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</row>
    <row r="142" spans="1:23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</row>
    <row r="143" spans="1:23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</row>
    <row r="144" spans="1:23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</row>
    <row r="145" spans="1:23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</row>
    <row r="146" spans="1:23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1:23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</row>
    <row r="148" spans="1:23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</row>
    <row r="149" spans="1:23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</row>
    <row r="150" spans="1:23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</row>
    <row r="151" spans="1:23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</row>
    <row r="152" spans="1:23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1:23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  <row r="156" spans="1:23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</row>
    <row r="157" spans="1:23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</row>
    <row r="158" spans="1:23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</row>
    <row r="159" spans="1:23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</row>
    <row r="160" spans="1:23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</row>
    <row r="161" spans="1:23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</row>
    <row r="162" spans="1:23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</sheetData>
  <mergeCells count="11">
    <mergeCell ref="A32:M32"/>
    <mergeCell ref="A36:M36"/>
    <mergeCell ref="A62:M62"/>
    <mergeCell ref="A116:M116"/>
    <mergeCell ref="A95:M95"/>
    <mergeCell ref="A78:M78"/>
    <mergeCell ref="A104:M104"/>
    <mergeCell ref="A3:M3"/>
    <mergeCell ref="A7:M7"/>
    <mergeCell ref="A12:M12"/>
    <mergeCell ref="A16:M16"/>
  </mergeCells>
  <printOptions/>
  <pageMargins left="0.75" right="0.75" top="1" bottom="0.7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O5" sqref="O5"/>
    </sheetView>
  </sheetViews>
  <sheetFormatPr defaultColWidth="9.140625" defaultRowHeight="12.75"/>
  <cols>
    <col min="2" max="2" width="10.8515625" style="0" customWidth="1"/>
    <col min="5" max="5" width="7.7109375" style="0" customWidth="1"/>
    <col min="6" max="6" width="11.28125" style="0" customWidth="1"/>
  </cols>
  <sheetData>
    <row r="1" ht="12.75">
      <c r="L1" s="111" t="s">
        <v>304</v>
      </c>
    </row>
    <row r="2" spans="1:15" ht="72" customHeight="1">
      <c r="A2" s="272" t="s">
        <v>418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162"/>
      <c r="O2" s="162"/>
    </row>
    <row r="3" spans="1:13" ht="12.75">
      <c r="A3" s="273" t="s">
        <v>419</v>
      </c>
      <c r="B3" s="273"/>
      <c r="C3" s="274" t="s">
        <v>420</v>
      </c>
      <c r="D3" s="274"/>
      <c r="E3" s="273" t="s">
        <v>421</v>
      </c>
      <c r="F3" s="273"/>
      <c r="G3" s="273"/>
      <c r="H3" s="273"/>
      <c r="I3" s="273"/>
      <c r="J3" s="275" t="s">
        <v>422</v>
      </c>
      <c r="K3" s="275"/>
      <c r="L3" s="275"/>
      <c r="M3" s="275"/>
    </row>
    <row r="4" spans="1:13" ht="63.75">
      <c r="A4" s="147" t="s">
        <v>423</v>
      </c>
      <c r="B4" s="147" t="s">
        <v>424</v>
      </c>
      <c r="C4" s="148" t="s">
        <v>425</v>
      </c>
      <c r="D4" s="148" t="s">
        <v>426</v>
      </c>
      <c r="E4" s="147" t="s">
        <v>427</v>
      </c>
      <c r="F4" s="147" t="s">
        <v>428</v>
      </c>
      <c r="G4" s="147" t="s">
        <v>429</v>
      </c>
      <c r="H4" s="147" t="s">
        <v>344</v>
      </c>
      <c r="I4" s="147" t="s">
        <v>426</v>
      </c>
      <c r="J4" s="149" t="s">
        <v>430</v>
      </c>
      <c r="K4" s="150" t="s">
        <v>426</v>
      </c>
      <c r="L4" s="151" t="s">
        <v>431</v>
      </c>
      <c r="M4" s="150" t="s">
        <v>426</v>
      </c>
    </row>
    <row r="5" spans="1:13" ht="25.5">
      <c r="A5" s="144">
        <v>1</v>
      </c>
      <c r="B5" s="145" t="s">
        <v>55</v>
      </c>
      <c r="C5" s="152">
        <v>7910</v>
      </c>
      <c r="D5" s="153">
        <f aca="true" t="shared" si="0" ref="D5:D25">C5/C$26</f>
        <v>0.048186459056739406</v>
      </c>
      <c r="E5" s="152">
        <v>302</v>
      </c>
      <c r="F5" s="152">
        <v>75</v>
      </c>
      <c r="G5" s="152">
        <v>115</v>
      </c>
      <c r="H5" s="152">
        <f aca="true" t="shared" si="1" ref="H5:H17">SUM(E5:G5)</f>
        <v>492</v>
      </c>
      <c r="I5" s="153">
        <f>H5/H$26</f>
        <v>0.028404826511171412</v>
      </c>
      <c r="J5" s="154">
        <v>82</v>
      </c>
      <c r="K5" s="155">
        <f>J5/J$26</f>
        <v>0.03366174055829228</v>
      </c>
      <c r="L5" s="154">
        <v>0</v>
      </c>
      <c r="M5" s="156">
        <f>L5/L$26</f>
        <v>0</v>
      </c>
    </row>
    <row r="6" spans="1:13" ht="38.25">
      <c r="A6" s="144">
        <v>2</v>
      </c>
      <c r="B6" s="145" t="s">
        <v>67</v>
      </c>
      <c r="C6" s="152">
        <v>2969</v>
      </c>
      <c r="D6" s="153">
        <f t="shared" si="0"/>
        <v>0.018086674707896242</v>
      </c>
      <c r="E6" s="152">
        <v>21</v>
      </c>
      <c r="F6" s="152">
        <v>5</v>
      </c>
      <c r="G6" s="152">
        <v>168</v>
      </c>
      <c r="H6" s="152">
        <f t="shared" si="1"/>
        <v>194</v>
      </c>
      <c r="I6" s="153">
        <f aca="true" t="shared" si="2" ref="I6:I25">H6/H$26</f>
        <v>0.011200277120258645</v>
      </c>
      <c r="J6" s="154">
        <v>11</v>
      </c>
      <c r="K6" s="155">
        <f aca="true" t="shared" si="3" ref="K6:K25">J6/J$26</f>
        <v>0.00451559934318555</v>
      </c>
      <c r="L6" s="154">
        <v>0</v>
      </c>
      <c r="M6" s="156">
        <f aca="true" t="shared" si="4" ref="M6:M25">L6/L$26</f>
        <v>0</v>
      </c>
    </row>
    <row r="7" spans="1:13" ht="12.75">
      <c r="A7" s="144">
        <v>3</v>
      </c>
      <c r="B7" s="145" t="s">
        <v>99</v>
      </c>
      <c r="C7" s="152">
        <v>2160</v>
      </c>
      <c r="D7" s="153">
        <f t="shared" si="0"/>
        <v>0.013158375671625425</v>
      </c>
      <c r="E7" s="152">
        <v>64</v>
      </c>
      <c r="F7" s="152">
        <v>60</v>
      </c>
      <c r="G7" s="152">
        <v>0</v>
      </c>
      <c r="H7" s="152">
        <f t="shared" si="1"/>
        <v>124</v>
      </c>
      <c r="I7" s="153">
        <f t="shared" si="2"/>
        <v>0.007158940015010681</v>
      </c>
      <c r="J7" s="154"/>
      <c r="K7" s="155">
        <f t="shared" si="3"/>
        <v>0</v>
      </c>
      <c r="L7" s="154">
        <v>0</v>
      </c>
      <c r="M7" s="156">
        <f t="shared" si="4"/>
        <v>0</v>
      </c>
    </row>
    <row r="8" spans="1:13" ht="63.75">
      <c r="A8" s="144">
        <v>4</v>
      </c>
      <c r="B8" s="145" t="s">
        <v>51</v>
      </c>
      <c r="C8" s="152">
        <v>10878</v>
      </c>
      <c r="D8" s="153">
        <f t="shared" si="0"/>
        <v>0.06626704192404693</v>
      </c>
      <c r="E8" s="152">
        <v>415</v>
      </c>
      <c r="F8" s="152">
        <v>26</v>
      </c>
      <c r="G8" s="152">
        <v>313</v>
      </c>
      <c r="H8" s="152">
        <f t="shared" si="1"/>
        <v>754</v>
      </c>
      <c r="I8" s="153">
        <f t="shared" si="2"/>
        <v>0.04353097396224236</v>
      </c>
      <c r="J8" s="154">
        <v>47</v>
      </c>
      <c r="K8" s="155">
        <f t="shared" si="3"/>
        <v>0.01929392446633826</v>
      </c>
      <c r="L8" s="154">
        <v>104</v>
      </c>
      <c r="M8" s="157">
        <f t="shared" si="4"/>
        <v>0.0804953560371517</v>
      </c>
    </row>
    <row r="9" spans="1:13" ht="12.75">
      <c r="A9" s="144">
        <v>5</v>
      </c>
      <c r="B9" s="145" t="s">
        <v>432</v>
      </c>
      <c r="C9" s="152">
        <v>16436</v>
      </c>
      <c r="D9" s="153">
        <f t="shared" si="0"/>
        <v>0.10012549191612753</v>
      </c>
      <c r="E9" s="152">
        <v>641</v>
      </c>
      <c r="F9" s="152">
        <v>714</v>
      </c>
      <c r="G9" s="152">
        <v>697</v>
      </c>
      <c r="H9" s="152">
        <f t="shared" si="1"/>
        <v>2052</v>
      </c>
      <c r="I9" s="153">
        <f t="shared" si="2"/>
        <v>0.1184689105709832</v>
      </c>
      <c r="J9" s="154">
        <v>224</v>
      </c>
      <c r="K9" s="155">
        <f t="shared" si="3"/>
        <v>0.09195402298850575</v>
      </c>
      <c r="L9" s="154">
        <v>0</v>
      </c>
      <c r="M9" s="156">
        <f t="shared" si="4"/>
        <v>0</v>
      </c>
    </row>
    <row r="10" spans="1:13" ht="38.25">
      <c r="A10" s="144">
        <v>6</v>
      </c>
      <c r="B10" s="145" t="s">
        <v>39</v>
      </c>
      <c r="C10" s="152">
        <v>7011</v>
      </c>
      <c r="D10" s="153">
        <f t="shared" si="0"/>
        <v>0.042709894367484194</v>
      </c>
      <c r="E10" s="152">
        <v>308</v>
      </c>
      <c r="F10" s="152">
        <v>188</v>
      </c>
      <c r="G10" s="152">
        <v>258</v>
      </c>
      <c r="H10" s="152">
        <f t="shared" si="1"/>
        <v>754</v>
      </c>
      <c r="I10" s="153">
        <f t="shared" si="2"/>
        <v>0.04353097396224236</v>
      </c>
      <c r="J10" s="154">
        <v>126</v>
      </c>
      <c r="K10" s="155">
        <f t="shared" si="3"/>
        <v>0.05172413793103448</v>
      </c>
      <c r="L10" s="154">
        <v>0</v>
      </c>
      <c r="M10" s="156">
        <f t="shared" si="4"/>
        <v>0</v>
      </c>
    </row>
    <row r="11" spans="1:13" ht="25.5">
      <c r="A11" s="144">
        <v>7</v>
      </c>
      <c r="B11" s="145" t="s">
        <v>94</v>
      </c>
      <c r="C11" s="152">
        <v>12269</v>
      </c>
      <c r="D11" s="153">
        <f t="shared" si="0"/>
        <v>0.07474079218295016</v>
      </c>
      <c r="E11" s="152">
        <v>366</v>
      </c>
      <c r="F11" s="152">
        <v>403</v>
      </c>
      <c r="G11" s="152">
        <v>336</v>
      </c>
      <c r="H11" s="152">
        <f t="shared" si="1"/>
        <v>1105</v>
      </c>
      <c r="I11" s="153">
        <f t="shared" si="2"/>
        <v>0.06379539287570002</v>
      </c>
      <c r="J11" s="154">
        <v>128</v>
      </c>
      <c r="K11" s="155">
        <f t="shared" si="3"/>
        <v>0.052545155993431854</v>
      </c>
      <c r="L11" s="154">
        <v>72</v>
      </c>
      <c r="M11" s="157">
        <f t="shared" si="4"/>
        <v>0.05572755417956656</v>
      </c>
    </row>
    <row r="12" spans="1:13" ht="12.75">
      <c r="A12" s="144">
        <v>8</v>
      </c>
      <c r="B12" s="145" t="s">
        <v>433</v>
      </c>
      <c r="C12" s="152">
        <v>739</v>
      </c>
      <c r="D12" s="158" t="s">
        <v>416</v>
      </c>
      <c r="E12" s="152">
        <v>29</v>
      </c>
      <c r="F12" s="152">
        <v>42</v>
      </c>
      <c r="G12" s="152">
        <v>14</v>
      </c>
      <c r="H12" s="152">
        <f t="shared" si="1"/>
        <v>85</v>
      </c>
      <c r="I12" s="153">
        <f t="shared" si="2"/>
        <v>0.004907337913515386</v>
      </c>
      <c r="J12" s="152"/>
      <c r="K12" s="155">
        <f t="shared" si="3"/>
        <v>0</v>
      </c>
      <c r="L12" s="152">
        <v>0</v>
      </c>
      <c r="M12" s="156">
        <f t="shared" si="4"/>
        <v>0</v>
      </c>
    </row>
    <row r="13" spans="1:13" ht="12.75">
      <c r="A13" s="144">
        <v>9</v>
      </c>
      <c r="B13" s="145" t="s">
        <v>87</v>
      </c>
      <c r="C13" s="152">
        <v>11177</v>
      </c>
      <c r="D13" s="153">
        <f t="shared" si="0"/>
        <v>0.06808850226007286</v>
      </c>
      <c r="E13" s="152">
        <v>595</v>
      </c>
      <c r="F13" s="152">
        <v>264</v>
      </c>
      <c r="G13" s="152">
        <v>440</v>
      </c>
      <c r="H13" s="152">
        <f t="shared" si="1"/>
        <v>1299</v>
      </c>
      <c r="I13" s="153">
        <f t="shared" si="2"/>
        <v>0.07499566999595866</v>
      </c>
      <c r="J13" s="154">
        <v>254</v>
      </c>
      <c r="K13" s="155">
        <f t="shared" si="3"/>
        <v>0.10426929392446634</v>
      </c>
      <c r="L13" s="154">
        <v>0</v>
      </c>
      <c r="M13" s="156">
        <f t="shared" si="4"/>
        <v>0</v>
      </c>
    </row>
    <row r="14" spans="1:13" ht="12.75">
      <c r="A14" s="144">
        <v>10</v>
      </c>
      <c r="B14" s="145" t="s">
        <v>48</v>
      </c>
      <c r="C14" s="152">
        <v>4324</v>
      </c>
      <c r="D14" s="153">
        <f t="shared" si="0"/>
        <v>0.026341118705605713</v>
      </c>
      <c r="E14" s="152">
        <v>196</v>
      </c>
      <c r="F14" s="152">
        <v>180</v>
      </c>
      <c r="G14" s="152">
        <v>101</v>
      </c>
      <c r="H14" s="152">
        <f t="shared" si="1"/>
        <v>477</v>
      </c>
      <c r="I14" s="153">
        <f t="shared" si="2"/>
        <v>0.027538825702903988</v>
      </c>
      <c r="J14" s="152">
        <v>80</v>
      </c>
      <c r="K14" s="155">
        <f t="shared" si="3"/>
        <v>0.03284072249589491</v>
      </c>
      <c r="L14" s="152">
        <v>0</v>
      </c>
      <c r="M14" s="156">
        <f t="shared" si="4"/>
        <v>0</v>
      </c>
    </row>
    <row r="15" spans="1:13" ht="12.75">
      <c r="A15" s="144">
        <v>11</v>
      </c>
      <c r="B15" s="145" t="s">
        <v>434</v>
      </c>
      <c r="C15" s="152">
        <v>5318</v>
      </c>
      <c r="D15" s="153">
        <f t="shared" si="0"/>
        <v>0.03239640825078889</v>
      </c>
      <c r="E15" s="152">
        <v>235</v>
      </c>
      <c r="F15" s="152">
        <v>171</v>
      </c>
      <c r="G15" s="152">
        <v>233</v>
      </c>
      <c r="H15" s="152">
        <f t="shared" si="1"/>
        <v>639</v>
      </c>
      <c r="I15" s="153">
        <f t="shared" si="2"/>
        <v>0.036891634432192136</v>
      </c>
      <c r="J15" s="154">
        <v>176</v>
      </c>
      <c r="K15" s="155">
        <f t="shared" si="3"/>
        <v>0.0722495894909688</v>
      </c>
      <c r="L15" s="154">
        <v>0</v>
      </c>
      <c r="M15" s="156">
        <f t="shared" si="4"/>
        <v>0</v>
      </c>
    </row>
    <row r="16" spans="1:13" ht="12.75">
      <c r="A16" s="144">
        <v>12</v>
      </c>
      <c r="B16" s="145" t="s">
        <v>435</v>
      </c>
      <c r="C16" s="152">
        <v>335</v>
      </c>
      <c r="D16" s="153">
        <f t="shared" si="0"/>
        <v>0.002040766597219684</v>
      </c>
      <c r="E16" s="152">
        <v>0</v>
      </c>
      <c r="F16" s="152">
        <v>0</v>
      </c>
      <c r="G16" s="152">
        <v>3</v>
      </c>
      <c r="H16" s="152">
        <f t="shared" si="1"/>
        <v>3</v>
      </c>
      <c r="I16" s="153">
        <f t="shared" si="2"/>
        <v>0.0001732001616534842</v>
      </c>
      <c r="J16" s="152"/>
      <c r="K16" s="155">
        <f t="shared" si="3"/>
        <v>0</v>
      </c>
      <c r="L16" s="152">
        <v>0</v>
      </c>
      <c r="M16" s="156">
        <f t="shared" si="4"/>
        <v>0</v>
      </c>
    </row>
    <row r="17" spans="1:13" ht="12.75">
      <c r="A17" s="144">
        <v>13</v>
      </c>
      <c r="B17" s="145" t="s">
        <v>61</v>
      </c>
      <c r="C17" s="152">
        <v>1001</v>
      </c>
      <c r="D17" s="153">
        <f t="shared" si="0"/>
        <v>0.00609793242930419</v>
      </c>
      <c r="E17" s="152">
        <v>73</v>
      </c>
      <c r="F17" s="152">
        <v>7</v>
      </c>
      <c r="G17" s="152">
        <v>66</v>
      </c>
      <c r="H17" s="152">
        <f t="shared" si="1"/>
        <v>146</v>
      </c>
      <c r="I17" s="153">
        <f t="shared" si="2"/>
        <v>0.008429074533802898</v>
      </c>
      <c r="J17" s="154">
        <v>303</v>
      </c>
      <c r="K17" s="155">
        <f t="shared" si="3"/>
        <v>0.12438423645320197</v>
      </c>
      <c r="L17" s="154">
        <v>35</v>
      </c>
      <c r="M17" s="157">
        <f t="shared" si="4"/>
        <v>0.027089783281733747</v>
      </c>
    </row>
    <row r="18" spans="1:13" ht="51">
      <c r="A18" s="144">
        <v>14</v>
      </c>
      <c r="B18" s="145" t="s">
        <v>436</v>
      </c>
      <c r="C18" s="152">
        <v>1567</v>
      </c>
      <c r="D18" s="153">
        <f t="shared" si="0"/>
        <v>0.009545914202517148</v>
      </c>
      <c r="E18" s="152">
        <v>73</v>
      </c>
      <c r="F18" s="152">
        <v>34</v>
      </c>
      <c r="G18" s="152">
        <v>45</v>
      </c>
      <c r="H18" s="152">
        <v>152</v>
      </c>
      <c r="I18" s="153">
        <f t="shared" si="2"/>
        <v>0.008775474857109866</v>
      </c>
      <c r="J18" s="154">
        <v>50</v>
      </c>
      <c r="K18" s="155">
        <f t="shared" si="3"/>
        <v>0.020525451559934318</v>
      </c>
      <c r="L18" s="154">
        <v>0</v>
      </c>
      <c r="M18" s="156">
        <f t="shared" si="4"/>
        <v>0</v>
      </c>
    </row>
    <row r="19" spans="1:13" ht="25.5">
      <c r="A19" s="144">
        <v>15</v>
      </c>
      <c r="B19" s="145" t="s">
        <v>437</v>
      </c>
      <c r="C19" s="152">
        <v>9573</v>
      </c>
      <c r="D19" s="153">
        <f t="shared" si="0"/>
        <v>0.05831718995577324</v>
      </c>
      <c r="E19" s="152">
        <v>512</v>
      </c>
      <c r="F19" s="152">
        <v>130</v>
      </c>
      <c r="G19" s="152">
        <v>162</v>
      </c>
      <c r="H19" s="152">
        <f aca="true" t="shared" si="5" ref="H19:H25">SUM(E19:G19)</f>
        <v>804</v>
      </c>
      <c r="I19" s="153">
        <f t="shared" si="2"/>
        <v>0.04641764332313377</v>
      </c>
      <c r="J19" s="154">
        <v>44</v>
      </c>
      <c r="K19" s="155">
        <f t="shared" si="3"/>
        <v>0.0180623973727422</v>
      </c>
      <c r="L19" s="154">
        <v>337</v>
      </c>
      <c r="M19" s="157">
        <f t="shared" si="4"/>
        <v>0.2608359133126935</v>
      </c>
    </row>
    <row r="20" spans="1:13" ht="12.75">
      <c r="A20" s="144">
        <v>16</v>
      </c>
      <c r="B20" s="145" t="s">
        <v>438</v>
      </c>
      <c r="C20" s="152">
        <v>3475</v>
      </c>
      <c r="D20" s="153">
        <f t="shared" si="0"/>
        <v>0.021169146045786274</v>
      </c>
      <c r="E20" s="152">
        <v>211</v>
      </c>
      <c r="F20" s="152">
        <v>198</v>
      </c>
      <c r="G20" s="152">
        <v>93</v>
      </c>
      <c r="H20" s="152">
        <f t="shared" si="5"/>
        <v>502</v>
      </c>
      <c r="I20" s="153">
        <f t="shared" si="2"/>
        <v>0.028982160383349692</v>
      </c>
      <c r="J20" s="152"/>
      <c r="K20" s="155">
        <f t="shared" si="3"/>
        <v>0</v>
      </c>
      <c r="L20" s="152">
        <v>76</v>
      </c>
      <c r="M20" s="157">
        <f t="shared" si="4"/>
        <v>0.058823529411764705</v>
      </c>
    </row>
    <row r="21" spans="1:13" ht="76.5">
      <c r="A21" s="144">
        <v>17</v>
      </c>
      <c r="B21" s="145" t="s">
        <v>439</v>
      </c>
      <c r="C21" s="152">
        <v>24436</v>
      </c>
      <c r="D21" s="153">
        <f t="shared" si="0"/>
        <v>0.14886021662585133</v>
      </c>
      <c r="E21" s="152">
        <v>1019</v>
      </c>
      <c r="F21" s="152">
        <v>678</v>
      </c>
      <c r="G21" s="152">
        <v>895</v>
      </c>
      <c r="H21" s="152">
        <f t="shared" si="5"/>
        <v>2592</v>
      </c>
      <c r="I21" s="153">
        <f t="shared" si="2"/>
        <v>0.14964493966861037</v>
      </c>
      <c r="J21" s="154">
        <v>96</v>
      </c>
      <c r="K21" s="155">
        <f t="shared" si="3"/>
        <v>0.03940886699507389</v>
      </c>
      <c r="L21" s="154">
        <v>210</v>
      </c>
      <c r="M21" s="157">
        <f t="shared" si="4"/>
        <v>0.16253869969040247</v>
      </c>
    </row>
    <row r="22" spans="1:13" ht="51">
      <c r="A22" s="144">
        <v>18</v>
      </c>
      <c r="B22" s="145" t="s">
        <v>58</v>
      </c>
      <c r="C22" s="152">
        <v>20136</v>
      </c>
      <c r="D22" s="153">
        <f t="shared" si="0"/>
        <v>0.12266530209437479</v>
      </c>
      <c r="E22" s="152">
        <v>1158</v>
      </c>
      <c r="F22" s="152">
        <v>406</v>
      </c>
      <c r="G22" s="152">
        <v>1165</v>
      </c>
      <c r="H22" s="152">
        <f t="shared" si="5"/>
        <v>2729</v>
      </c>
      <c r="I22" s="153">
        <f t="shared" si="2"/>
        <v>0.1575544137174528</v>
      </c>
      <c r="J22" s="154">
        <v>161</v>
      </c>
      <c r="K22" s="155">
        <f t="shared" si="3"/>
        <v>0.06609195402298851</v>
      </c>
      <c r="L22" s="154">
        <v>403</v>
      </c>
      <c r="M22" s="157">
        <f t="shared" si="4"/>
        <v>0.31191950464396284</v>
      </c>
    </row>
    <row r="23" spans="1:13" ht="38.25">
      <c r="A23" s="144">
        <v>19</v>
      </c>
      <c r="B23" s="145" t="s">
        <v>8</v>
      </c>
      <c r="C23" s="152">
        <v>9815</v>
      </c>
      <c r="D23" s="153">
        <f t="shared" si="0"/>
        <v>0.05979141537824238</v>
      </c>
      <c r="E23" s="152">
        <v>392</v>
      </c>
      <c r="F23" s="152">
        <v>340</v>
      </c>
      <c r="G23" s="152">
        <v>165</v>
      </c>
      <c r="H23" s="152">
        <f t="shared" si="5"/>
        <v>897</v>
      </c>
      <c r="I23" s="153">
        <f t="shared" si="2"/>
        <v>0.05178684833439178</v>
      </c>
      <c r="J23" s="154">
        <v>156</v>
      </c>
      <c r="K23" s="155">
        <f t="shared" si="3"/>
        <v>0.06403940886699508</v>
      </c>
      <c r="L23" s="154">
        <v>55</v>
      </c>
      <c r="M23" s="157">
        <f t="shared" si="4"/>
        <v>0.04256965944272446</v>
      </c>
    </row>
    <row r="24" spans="1:13" ht="25.5">
      <c r="A24" s="144">
        <v>20</v>
      </c>
      <c r="B24" s="145" t="s">
        <v>440</v>
      </c>
      <c r="C24" s="152">
        <v>8083</v>
      </c>
      <c r="D24" s="153">
        <f t="shared" si="0"/>
        <v>0.04924034747858718</v>
      </c>
      <c r="E24" s="152">
        <v>339</v>
      </c>
      <c r="F24" s="152">
        <v>244</v>
      </c>
      <c r="G24" s="152">
        <v>228</v>
      </c>
      <c r="H24" s="152">
        <f t="shared" si="5"/>
        <v>811</v>
      </c>
      <c r="I24" s="153">
        <f t="shared" si="2"/>
        <v>0.046821777033658564</v>
      </c>
      <c r="J24" s="154">
        <v>71</v>
      </c>
      <c r="K24" s="155">
        <f t="shared" si="3"/>
        <v>0.02914614121510673</v>
      </c>
      <c r="L24" s="154">
        <v>0</v>
      </c>
      <c r="M24" s="156">
        <f t="shared" si="4"/>
        <v>0</v>
      </c>
    </row>
    <row r="25" spans="1:13" ht="25.5">
      <c r="A25" s="144">
        <v>21</v>
      </c>
      <c r="B25" s="145" t="s">
        <v>441</v>
      </c>
      <c r="C25" s="152">
        <v>4542</v>
      </c>
      <c r="D25" s="153">
        <f t="shared" si="0"/>
        <v>0.027669139953945685</v>
      </c>
      <c r="E25" s="152">
        <v>421</v>
      </c>
      <c r="F25" s="152">
        <v>90</v>
      </c>
      <c r="G25" s="152">
        <v>199</v>
      </c>
      <c r="H25" s="152">
        <f t="shared" si="5"/>
        <v>710</v>
      </c>
      <c r="I25" s="153">
        <f t="shared" si="2"/>
        <v>0.04099070492465793</v>
      </c>
      <c r="J25" s="154">
        <v>427</v>
      </c>
      <c r="K25" s="155">
        <f t="shared" si="3"/>
        <v>0.1752873563218391</v>
      </c>
      <c r="L25" s="154">
        <v>0</v>
      </c>
      <c r="M25" s="156">
        <f t="shared" si="4"/>
        <v>0</v>
      </c>
    </row>
    <row r="26" spans="1:13" ht="12.75">
      <c r="A26" s="144"/>
      <c r="B26" s="150" t="s">
        <v>281</v>
      </c>
      <c r="C26" s="159">
        <f>SUM(C5:C25)</f>
        <v>164154</v>
      </c>
      <c r="D26" s="156"/>
      <c r="E26" s="159">
        <f>SUM(E5:E25)</f>
        <v>7370</v>
      </c>
      <c r="F26" s="159">
        <f>SUM(F5:F25)</f>
        <v>4255</v>
      </c>
      <c r="G26" s="159">
        <f>SUM(G5:G25)</f>
        <v>5696</v>
      </c>
      <c r="H26" s="159">
        <f>SUM(H5:H25)</f>
        <v>17321</v>
      </c>
      <c r="I26" s="160"/>
      <c r="J26" s="161">
        <f>SUM(J5:J25)</f>
        <v>2436</v>
      </c>
      <c r="K26" s="161"/>
      <c r="L26" s="161">
        <f>SUM(L5:L25)</f>
        <v>1292</v>
      </c>
      <c r="M26" s="157"/>
    </row>
    <row r="27" ht="12.75">
      <c r="B27" s="146"/>
    </row>
    <row r="28" spans="1:2" ht="12.75">
      <c r="A28" s="163" t="s">
        <v>442</v>
      </c>
      <c r="B28" s="146"/>
    </row>
  </sheetData>
  <mergeCells count="5">
    <mergeCell ref="A2:M2"/>
    <mergeCell ref="A3:B3"/>
    <mergeCell ref="C3:D3"/>
    <mergeCell ref="E3:I3"/>
    <mergeCell ref="J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9.140625" defaultRowHeight="12.75"/>
  <sheetData>
    <row r="1" ht="12.75">
      <c r="A1" t="s">
        <v>443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karoczkayzs</dc:creator>
  <cp:keywords/>
  <dc:description/>
  <cp:lastModifiedBy>toroksz</cp:lastModifiedBy>
  <cp:lastPrinted>2008-05-28T11:32:31Z</cp:lastPrinted>
  <dcterms:created xsi:type="dcterms:W3CDTF">2008-04-03T06:54:52Z</dcterms:created>
  <dcterms:modified xsi:type="dcterms:W3CDTF">2008-05-28T11:32:46Z</dcterms:modified>
  <cp:category/>
  <cp:version/>
  <cp:contentType/>
  <cp:contentStatus/>
</cp:coreProperties>
</file>